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G:\Standard\Data Catalog\0210_02_0001\"/>
    </mc:Choice>
  </mc:AlternateContent>
  <xr:revisionPtr revIDLastSave="0" documentId="8_{39906D3F-7842-4DBD-8E86-A5851FF0A114}" xr6:coauthVersionLast="47" xr6:coauthVersionMax="47" xr10:uidLastSave="{00000000-0000-0000-0000-000000000000}"/>
  <bookViews>
    <workbookView xWindow="0" yWindow="720" windowWidth="24000" windowHeight="12780" xr2:uid="{00000000-000D-0000-FFFF-FFFF00000000}"/>
  </bookViews>
  <sheets>
    <sheet name="ISCO - 08 (ฉบับแปลภาษาไทย)" sheetId="1" r:id="rId1"/>
  </sheets>
  <calcPr calcId="191029"/>
</workbook>
</file>

<file path=xl/calcChain.xml><?xml version="1.0" encoding="utf-8"?>
<calcChain xmlns="http://schemas.openxmlformats.org/spreadsheetml/2006/main">
  <c r="A2" i="1" l="1"/>
  <c r="B3" i="1"/>
  <c r="C4" i="1"/>
  <c r="D5" i="1"/>
  <c r="B6" i="1"/>
  <c r="C7" i="1"/>
  <c r="D8" i="1"/>
  <c r="B9" i="1"/>
  <c r="C10" i="1"/>
  <c r="D11" i="1"/>
  <c r="A12" i="1"/>
  <c r="B13" i="1"/>
  <c r="C14" i="1"/>
  <c r="D15" i="1"/>
  <c r="D16" i="1"/>
  <c r="D17" i="1"/>
  <c r="D18" i="1"/>
  <c r="C19" i="1"/>
  <c r="D20" i="1"/>
  <c r="B21" i="1"/>
  <c r="C22" i="1"/>
  <c r="D23" i="1"/>
  <c r="D24" i="1"/>
  <c r="D25" i="1"/>
  <c r="D26" i="1"/>
  <c r="C27" i="1"/>
  <c r="D28" i="1"/>
  <c r="D29" i="1"/>
  <c r="D30" i="1"/>
  <c r="B31" i="1"/>
  <c r="C32" i="1"/>
  <c r="D33" i="1"/>
  <c r="D34" i="1"/>
  <c r="C35" i="1"/>
  <c r="D36" i="1"/>
  <c r="D37" i="1"/>
  <c r="D38" i="1"/>
  <c r="D39" i="1"/>
  <c r="C40" i="1"/>
  <c r="D41" i="1"/>
  <c r="C42" i="1"/>
  <c r="D43" i="1"/>
  <c r="D44" i="1"/>
  <c r="D45" i="1"/>
  <c r="D46" i="1"/>
  <c r="D47" i="1"/>
  <c r="D48" i="1"/>
  <c r="D49" i="1"/>
  <c r="B50" i="1"/>
  <c r="C51" i="1"/>
  <c r="D52" i="1"/>
  <c r="D53" i="1"/>
  <c r="C54" i="1"/>
  <c r="D55" i="1"/>
  <c r="C56" i="1"/>
  <c r="D57" i="1"/>
  <c r="D58" i="1"/>
  <c r="A59" i="1"/>
  <c r="B60" i="1"/>
  <c r="C61" i="1"/>
  <c r="D62" i="1"/>
  <c r="D63" i="1"/>
  <c r="D64" i="1"/>
  <c r="D65" i="1"/>
  <c r="C66" i="1"/>
  <c r="D67" i="1"/>
  <c r="C68" i="1"/>
  <c r="D69" i="1"/>
  <c r="D70" i="1"/>
  <c r="D71" i="1"/>
  <c r="C72" i="1"/>
  <c r="D73" i="1"/>
  <c r="D74" i="1"/>
  <c r="D75" i="1"/>
  <c r="D76" i="1"/>
  <c r="D77" i="1"/>
  <c r="D78" i="1"/>
  <c r="D79" i="1"/>
  <c r="C80" i="1"/>
  <c r="D81" i="1"/>
  <c r="D82" i="1"/>
  <c r="D83" i="1"/>
  <c r="C84" i="1"/>
  <c r="D85" i="1"/>
  <c r="D86" i="1"/>
  <c r="D87" i="1"/>
  <c r="D88" i="1"/>
  <c r="D89" i="1"/>
  <c r="D90" i="1"/>
  <c r="B91" i="1"/>
  <c r="C92" i="1"/>
  <c r="D93" i="1"/>
  <c r="D94" i="1"/>
  <c r="C95" i="1"/>
  <c r="D96" i="1"/>
  <c r="D97" i="1"/>
  <c r="C98" i="1"/>
  <c r="D99" i="1"/>
  <c r="C100" i="1"/>
  <c r="D101" i="1"/>
  <c r="C102" i="1"/>
  <c r="D103" i="1"/>
  <c r="C104" i="1"/>
  <c r="D105" i="1"/>
  <c r="D106" i="1"/>
  <c r="D107" i="1"/>
  <c r="D108" i="1"/>
  <c r="D109" i="1"/>
  <c r="D110" i="1"/>
  <c r="D111" i="1"/>
  <c r="D112" i="1"/>
  <c r="B113" i="1"/>
  <c r="C114" i="1"/>
  <c r="D115" i="1"/>
  <c r="C116" i="1"/>
  <c r="D117" i="1"/>
  <c r="C118" i="1"/>
  <c r="D119" i="1"/>
  <c r="C120" i="1"/>
  <c r="D121" i="1"/>
  <c r="D122" i="1"/>
  <c r="C123" i="1"/>
  <c r="D124" i="1"/>
  <c r="D125" i="1"/>
  <c r="D126" i="1"/>
  <c r="D127" i="1"/>
  <c r="D128" i="1"/>
  <c r="D129" i="1"/>
  <c r="D130" i="1"/>
  <c r="B131" i="1"/>
  <c r="C132" i="1"/>
  <c r="D133" i="1"/>
  <c r="D134" i="1"/>
  <c r="D135" i="1"/>
  <c r="C136" i="1"/>
  <c r="D137" i="1"/>
  <c r="D138" i="1"/>
  <c r="D139" i="1"/>
  <c r="D140" i="1"/>
  <c r="C141" i="1"/>
  <c r="D142" i="1"/>
  <c r="D143" i="1"/>
  <c r="D144" i="1"/>
  <c r="D145" i="1"/>
  <c r="B146" i="1"/>
  <c r="C147" i="1"/>
  <c r="D148" i="1"/>
  <c r="D149" i="1"/>
  <c r="D150" i="1"/>
  <c r="D151" i="1"/>
  <c r="D152" i="1"/>
  <c r="C153" i="1"/>
  <c r="D154" i="1"/>
  <c r="D155" i="1"/>
  <c r="D156" i="1"/>
  <c r="D157" i="1"/>
  <c r="B158" i="1"/>
  <c r="C159" i="1"/>
  <c r="D160" i="1"/>
  <c r="D161" i="1"/>
  <c r="D162" i="1"/>
  <c r="C163" i="1"/>
  <c r="D164" i="1"/>
  <c r="D165" i="1"/>
  <c r="C166" i="1"/>
  <c r="D167" i="1"/>
  <c r="D168" i="1"/>
  <c r="D169" i="1"/>
  <c r="D170" i="1"/>
  <c r="D171" i="1"/>
  <c r="D172" i="1"/>
  <c r="C173" i="1"/>
  <c r="D174" i="1"/>
  <c r="D175" i="1"/>
  <c r="D176" i="1"/>
  <c r="C177" i="1"/>
  <c r="D178" i="1"/>
  <c r="D179" i="1"/>
  <c r="D180" i="1"/>
  <c r="D181" i="1"/>
  <c r="D182" i="1"/>
  <c r="D183" i="1"/>
  <c r="D184" i="1"/>
  <c r="A185" i="1"/>
  <c r="B186" i="1"/>
  <c r="C187" i="1"/>
  <c r="D188" i="1"/>
  <c r="D189" i="1"/>
  <c r="D190" i="1"/>
  <c r="D191" i="1"/>
  <c r="D192" i="1"/>
  <c r="D193" i="1"/>
  <c r="D194" i="1"/>
  <c r="D195" i="1"/>
  <c r="D196" i="1"/>
  <c r="C197" i="1"/>
  <c r="D198" i="1"/>
  <c r="D199" i="1"/>
  <c r="D200" i="1"/>
  <c r="C201" i="1"/>
  <c r="D202" i="1"/>
  <c r="D203" i="1"/>
  <c r="D204" i="1"/>
  <c r="D205" i="1"/>
  <c r="D206" i="1"/>
  <c r="D207" i="1"/>
  <c r="C208" i="1"/>
  <c r="D209" i="1"/>
  <c r="D210" i="1"/>
  <c r="D211" i="1"/>
  <c r="C212" i="1"/>
  <c r="D213" i="1"/>
  <c r="D214" i="1"/>
  <c r="D215" i="1"/>
  <c r="D216" i="1"/>
  <c r="D217" i="1"/>
  <c r="B218" i="1"/>
  <c r="C219" i="1"/>
  <c r="D220" i="1"/>
  <c r="D221" i="1"/>
  <c r="D222" i="1"/>
  <c r="D223" i="1"/>
  <c r="C224" i="1"/>
  <c r="D225" i="1"/>
  <c r="D226" i="1"/>
  <c r="C227" i="1"/>
  <c r="D228" i="1"/>
  <c r="C229" i="1"/>
  <c r="D230" i="1"/>
  <c r="C231" i="1"/>
  <c r="D232" i="1"/>
  <c r="D233" i="1"/>
  <c r="D234" i="1"/>
  <c r="D235" i="1"/>
  <c r="D236" i="1"/>
  <c r="D237" i="1"/>
  <c r="D238" i="1"/>
  <c r="D239" i="1"/>
  <c r="D240" i="1"/>
  <c r="B241" i="1"/>
  <c r="C242" i="1"/>
  <c r="D243" i="1"/>
  <c r="D244" i="1"/>
  <c r="D245" i="1"/>
  <c r="D246" i="1"/>
  <c r="D247" i="1"/>
  <c r="C248" i="1"/>
  <c r="D249" i="1"/>
  <c r="D250" i="1"/>
  <c r="D251" i="1"/>
  <c r="D252" i="1"/>
  <c r="C253" i="1"/>
  <c r="D254" i="1"/>
  <c r="D255" i="1"/>
  <c r="D256" i="1"/>
  <c r="D257" i="1"/>
  <c r="D258" i="1"/>
  <c r="C259" i="1"/>
  <c r="D260" i="1"/>
  <c r="D261" i="1"/>
  <c r="D262" i="1"/>
  <c r="D263" i="1"/>
  <c r="C264" i="1"/>
  <c r="D265" i="1"/>
  <c r="D266" i="1"/>
  <c r="D267" i="1"/>
  <c r="D268" i="1"/>
  <c r="D269" i="1"/>
  <c r="D270" i="1"/>
  <c r="B271" i="1"/>
  <c r="C272" i="1"/>
  <c r="D273" i="1"/>
  <c r="D274" i="1"/>
  <c r="D275" i="1"/>
  <c r="C276" i="1"/>
  <c r="D277" i="1"/>
  <c r="D278" i="1"/>
  <c r="D279" i="1"/>
  <c r="C280" i="1"/>
  <c r="D281" i="1"/>
  <c r="D282" i="1"/>
  <c r="D283" i="1"/>
  <c r="D284" i="1"/>
  <c r="D285" i="1"/>
  <c r="B286" i="1"/>
  <c r="C287" i="1"/>
  <c r="D288" i="1"/>
  <c r="D289" i="1"/>
  <c r="D290" i="1"/>
  <c r="D291" i="1"/>
  <c r="C292" i="1"/>
  <c r="D293" i="1"/>
  <c r="D294" i="1"/>
  <c r="A295" i="1"/>
  <c r="B296" i="1"/>
  <c r="C297" i="1"/>
  <c r="D298" i="1"/>
  <c r="C299" i="1"/>
  <c r="D300" i="1"/>
  <c r="C301" i="1"/>
  <c r="D302" i="1"/>
  <c r="D303" i="1"/>
  <c r="B304" i="1"/>
  <c r="C305" i="1"/>
  <c r="D306" i="1"/>
  <c r="D307" i="1"/>
  <c r="D308" i="1"/>
  <c r="D309" i="1"/>
  <c r="C310" i="1"/>
  <c r="D311" i="1"/>
  <c r="D312" i="1"/>
  <c r="D313" i="1"/>
  <c r="D314" i="1"/>
  <c r="D315" i="1"/>
  <c r="D316" i="1"/>
  <c r="D317" i="1"/>
  <c r="D318" i="1"/>
  <c r="B319" i="1"/>
  <c r="C320" i="1"/>
  <c r="D321" i="1"/>
  <c r="D322" i="1"/>
  <c r="D323" i="1"/>
  <c r="C324" i="1"/>
  <c r="D325" i="1"/>
  <c r="D326" i="1"/>
  <c r="D327" i="1"/>
  <c r="B328" i="1"/>
  <c r="C329" i="1"/>
  <c r="D330" i="1"/>
  <c r="D331" i="1"/>
  <c r="D332" i="1"/>
  <c r="D333" i="1"/>
  <c r="D334" i="1"/>
  <c r="D335" i="1"/>
  <c r="D336" i="1"/>
  <c r="A337" i="1"/>
  <c r="B338" i="1"/>
  <c r="C339" i="1"/>
  <c r="D340" i="1"/>
  <c r="D341" i="1"/>
  <c r="D342" i="1"/>
  <c r="C343" i="1"/>
  <c r="D344" i="1"/>
  <c r="C345" i="1"/>
  <c r="D346" i="1"/>
  <c r="D347" i="1"/>
  <c r="C348" i="1"/>
  <c r="D349" i="1"/>
  <c r="D350" i="1"/>
  <c r="C351" i="1"/>
  <c r="D352" i="1"/>
  <c r="D353" i="1"/>
  <c r="D354" i="1"/>
  <c r="C355" i="1"/>
  <c r="D356" i="1"/>
  <c r="D357" i="1"/>
  <c r="D358" i="1"/>
  <c r="D359" i="1"/>
  <c r="D360" i="1"/>
  <c r="D361" i="1"/>
  <c r="B362" i="1"/>
  <c r="C363" i="1"/>
  <c r="D364" i="1"/>
  <c r="D365" i="1"/>
  <c r="C366" i="1"/>
  <c r="D367" i="1"/>
  <c r="D368" i="1"/>
  <c r="D369" i="1"/>
  <c r="C370" i="1"/>
  <c r="D371" i="1"/>
  <c r="C372" i="1"/>
  <c r="D373" i="1"/>
  <c r="D374" i="1"/>
  <c r="D375" i="1"/>
  <c r="D376" i="1"/>
  <c r="D377" i="1"/>
  <c r="D378" i="1"/>
  <c r="D379" i="1"/>
  <c r="B380" i="1"/>
  <c r="C381" i="1"/>
  <c r="D382" i="1"/>
  <c r="D383" i="1"/>
  <c r="C384" i="1"/>
  <c r="D385" i="1"/>
  <c r="D386" i="1"/>
  <c r="D387" i="1"/>
  <c r="B388" i="1"/>
  <c r="C389" i="1"/>
  <c r="D390" i="1"/>
  <c r="D391" i="1"/>
  <c r="D392" i="1"/>
  <c r="D393" i="1"/>
  <c r="D394" i="1"/>
  <c r="A395" i="1"/>
  <c r="B396" i="1"/>
  <c r="C397" i="1"/>
  <c r="D398" i="1"/>
  <c r="D399" i="1"/>
  <c r="D400" i="1"/>
  <c r="D401" i="1"/>
  <c r="C402" i="1"/>
  <c r="D403" i="1"/>
  <c r="D404" i="1"/>
  <c r="D405" i="1"/>
  <c r="D406" i="1"/>
  <c r="C407" i="1"/>
  <c r="D408" i="1"/>
  <c r="B409" i="1"/>
  <c r="C410" i="1"/>
  <c r="D411" i="1"/>
  <c r="C412" i="1"/>
  <c r="D413" i="1"/>
  <c r="D414" i="1"/>
  <c r="D415" i="1"/>
  <c r="D416" i="1"/>
  <c r="B417" i="1"/>
  <c r="C418" i="1"/>
  <c r="D419" i="1"/>
  <c r="C420" i="1"/>
  <c r="D421" i="1"/>
  <c r="C422" i="1"/>
  <c r="D423" i="1"/>
  <c r="C424" i="1"/>
  <c r="D425" i="1"/>
  <c r="A426" i="1"/>
  <c r="B427" i="1"/>
  <c r="C428" i="1"/>
  <c r="D429" i="1"/>
  <c r="D430" i="1"/>
  <c r="D431" i="1"/>
  <c r="D432" i="1"/>
  <c r="D433" i="1"/>
  <c r="D434" i="1"/>
  <c r="C435" i="1"/>
  <c r="D436" i="1"/>
  <c r="D437" i="1"/>
  <c r="D438" i="1"/>
  <c r="D439" i="1"/>
  <c r="D440" i="1"/>
  <c r="D441" i="1"/>
  <c r="D442" i="1"/>
  <c r="C443" i="1"/>
  <c r="D444" i="1"/>
  <c r="D445" i="1"/>
  <c r="D446" i="1"/>
  <c r="B447" i="1"/>
  <c r="C448" i="1"/>
  <c r="D449" i="1"/>
  <c r="D450" i="1"/>
  <c r="D451" i="1"/>
  <c r="D452" i="1"/>
  <c r="D453" i="1"/>
  <c r="C454" i="1"/>
  <c r="D455" i="1"/>
  <c r="D456" i="1"/>
  <c r="D457" i="1"/>
  <c r="D458" i="1"/>
  <c r="C459" i="1"/>
  <c r="D460" i="1"/>
  <c r="D461" i="1"/>
  <c r="D462" i="1"/>
  <c r="D463" i="1"/>
  <c r="B464" i="1"/>
  <c r="C465" i="1"/>
  <c r="D466" i="1"/>
  <c r="D467" i="1"/>
  <c r="D468" i="1"/>
  <c r="D469" i="1"/>
  <c r="D470" i="1"/>
  <c r="D471" i="1"/>
  <c r="D472" i="1"/>
  <c r="D473" i="1"/>
  <c r="D474" i="1"/>
  <c r="C475" i="1"/>
  <c r="D476" i="1"/>
  <c r="D477" i="1"/>
  <c r="D478" i="1"/>
  <c r="B479" i="1"/>
  <c r="C480" i="1"/>
  <c r="D481" i="1"/>
  <c r="D482" i="1"/>
  <c r="D483" i="1"/>
  <c r="C484" i="1"/>
  <c r="D485" i="1"/>
  <c r="D486" i="1"/>
  <c r="B487" i="1"/>
  <c r="C488" i="1"/>
  <c r="D489" i="1"/>
  <c r="D490" i="1"/>
  <c r="D491" i="1"/>
  <c r="D492" i="1"/>
  <c r="D493" i="1"/>
  <c r="D494" i="1"/>
  <c r="C495" i="1"/>
  <c r="D496" i="1"/>
  <c r="D497" i="1"/>
  <c r="D498" i="1"/>
  <c r="C499" i="1"/>
  <c r="D500" i="1"/>
  <c r="D501" i="1"/>
  <c r="D502" i="1"/>
  <c r="D503" i="1"/>
  <c r="D504" i="1"/>
  <c r="D505" i="1"/>
  <c r="C506" i="1"/>
  <c r="D507" i="1"/>
  <c r="D508" i="1"/>
  <c r="D509" i="1"/>
  <c r="D510" i="1"/>
  <c r="D511" i="1"/>
  <c r="A512" i="1"/>
  <c r="B513" i="1"/>
  <c r="C514" i="1"/>
  <c r="D515" i="1"/>
  <c r="D516" i="1"/>
  <c r="D517" i="1"/>
  <c r="D518" i="1"/>
  <c r="C519" i="1"/>
  <c r="D520" i="1"/>
  <c r="D521" i="1"/>
  <c r="C522" i="1"/>
  <c r="D523" i="1"/>
  <c r="D524" i="1"/>
  <c r="C525" i="1"/>
  <c r="D526" i="1"/>
  <c r="D527" i="1"/>
  <c r="D528" i="1"/>
  <c r="C529" i="1"/>
  <c r="D530" i="1"/>
  <c r="D531" i="1"/>
  <c r="D532" i="1"/>
  <c r="D533" i="1"/>
  <c r="D534" i="1"/>
  <c r="D535" i="1"/>
  <c r="D536" i="1"/>
  <c r="D537" i="1"/>
  <c r="C538" i="1"/>
  <c r="D539" i="1"/>
  <c r="C540" i="1"/>
  <c r="D541" i="1"/>
  <c r="D542" i="1"/>
  <c r="C543" i="1"/>
  <c r="D544" i="1"/>
  <c r="D545" i="1"/>
  <c r="D546" i="1"/>
  <c r="D547" i="1"/>
  <c r="B548" i="1"/>
  <c r="C549" i="1"/>
  <c r="D550" i="1"/>
  <c r="D551" i="1"/>
  <c r="D552" i="1"/>
  <c r="B553" i="1"/>
  <c r="C554" i="1"/>
  <c r="D555" i="1"/>
  <c r="D556" i="1"/>
  <c r="C557" i="1"/>
  <c r="D558" i="1"/>
  <c r="D559" i="1"/>
  <c r="C560" i="1"/>
  <c r="D561" i="1"/>
  <c r="D562" i="1"/>
  <c r="C563" i="1"/>
  <c r="D564" i="1"/>
  <c r="D565" i="1"/>
  <c r="D566" i="1"/>
  <c r="D567" i="1"/>
  <c r="C568" i="1"/>
  <c r="D569" i="1"/>
  <c r="A570" i="1"/>
  <c r="B571" i="1"/>
  <c r="C572" i="1"/>
  <c r="D573" i="1"/>
  <c r="D574" i="1"/>
  <c r="C575" i="1"/>
  <c r="D576" i="1"/>
  <c r="D577" i="1"/>
  <c r="D578" i="1"/>
  <c r="D579" i="1"/>
  <c r="B580" i="1"/>
  <c r="C581" i="1"/>
  <c r="D582" i="1"/>
  <c r="D583" i="1"/>
  <c r="D584" i="1"/>
  <c r="D585" i="1"/>
  <c r="D586" i="1"/>
  <c r="D587" i="1"/>
  <c r="B588" i="1"/>
  <c r="C589" i="1"/>
  <c r="D590" i="1"/>
  <c r="D591" i="1"/>
  <c r="D592" i="1"/>
  <c r="C593" i="1"/>
  <c r="D594" i="1"/>
  <c r="D595" i="1"/>
  <c r="C596" i="1"/>
  <c r="D597" i="1"/>
  <c r="D598" i="1"/>
  <c r="D599" i="1"/>
  <c r="D600" i="1"/>
  <c r="B601" i="1"/>
  <c r="C602" i="1"/>
  <c r="D603" i="1"/>
  <c r="D604" i="1"/>
  <c r="B605" i="1"/>
  <c r="C606" i="1"/>
  <c r="D607" i="1"/>
  <c r="C608" i="1"/>
  <c r="D609" i="1"/>
  <c r="B610" i="1"/>
  <c r="C611" i="1"/>
  <c r="D612" i="1"/>
  <c r="D613" i="1"/>
  <c r="D614" i="1"/>
  <c r="C615" i="1"/>
  <c r="D616" i="1"/>
  <c r="D617" i="1"/>
  <c r="D618" i="1"/>
  <c r="D619" i="1"/>
  <c r="D620" i="1"/>
</calcChain>
</file>

<file path=xl/sharedStrings.xml><?xml version="1.0" encoding="utf-8"?>
<sst xmlns="http://schemas.openxmlformats.org/spreadsheetml/2006/main" count="624" uniqueCount="587">
  <si>
    <t>หมวดใหญ่</t>
  </si>
  <si>
    <t>หมวดย่อย</t>
  </si>
  <si>
    <t>หมู่</t>
  </si>
  <si>
    <t>รหัสอาชีพ</t>
  </si>
  <si>
    <t>คำอธิบายไทย</t>
  </si>
  <si>
    <t>ทหาร</t>
  </si>
  <si>
    <t>ทหารชั้นสัญญาบัตร</t>
  </si>
  <si>
    <t>ทหารชั้นประทวน</t>
  </si>
  <si>
    <t xml:space="preserve">ทหารยศอื่นๆ </t>
  </si>
  <si>
    <t>ผู้จัดการ   ข้าราชการระดับอาวุโส   และผู้บัญญัติกฎหมาย</t>
  </si>
  <si>
    <t>ผู้บริหารระดับสูง  ข้าราชการระดับอาวุโส  และผู้บัญญัติกฎหมาย</t>
  </si>
  <si>
    <t>ผู้บัญญัติกฎหมายและข้าราชการระดับอาวุโส</t>
  </si>
  <si>
    <t>ผู้บัญญัติกฎหมาย</t>
  </si>
  <si>
    <t>ข้าราชการระดับอาวุโส</t>
  </si>
  <si>
    <t>ผู้นำตามประเพณีและหัวหน้าหมู่บ้าน</t>
  </si>
  <si>
    <t>เจ้าหน้าที่ระดับอาวุโสขององค์การที่ดำเนินการเพื่อผลประโยชน์เฉพาะอย่าง</t>
  </si>
  <si>
    <t>กรรมการผู้จัดการและผู้บริหารระดับสูง</t>
  </si>
  <si>
    <t>ผู้จัดการด้านการบริหารจัดการและการพาณิชย์</t>
  </si>
  <si>
    <t>ผู้จัดการด้านการบริการธุรกิจและการบริหารจัดการ</t>
  </si>
  <si>
    <t>ผู้จัดการด้านการเงิน</t>
  </si>
  <si>
    <t>ผู้จัดการด้านทรัพยากรบุคคล</t>
  </si>
  <si>
    <t>ผู้จัดการด้านนโยบายและแผน</t>
  </si>
  <si>
    <t>ผู้จัดการด้านการบริการธุรกิจและการบริหารจัดการ  ซึ่งมิได้จัดประเภทไว้ในที่อื่น</t>
  </si>
  <si>
    <t>ผู้จัดการด้านการขาย  การตลาด  และการพัฒนาธุรกิจ</t>
  </si>
  <si>
    <t>ผู้จัดการด้านการขายและการตลาด</t>
  </si>
  <si>
    <t>ผู้จัดการด้านโฆษณาและประชาสัมพันธ์</t>
  </si>
  <si>
    <t>ผู้จัดการด้านวิจัยและพัฒนา</t>
  </si>
  <si>
    <t>ผู้จัดการด้านการผลิตและการบริการเฉพาะอย่าง</t>
  </si>
  <si>
    <t>ผู้จัดการด้านการผลิตในภาคการเกษตร  การป่าไม้  และการประมง</t>
  </si>
  <si>
    <t>ผู้จัดการด้านการผลิตในภาคการเกษตรและการป่าไม้</t>
  </si>
  <si>
    <t>ผู้จัดการด้านการผลิตในภาคการเพาะเลี้ยงสัตว์น้ำและการประมง</t>
  </si>
  <si>
    <t>ผู้จัดการด้านการผลิต  เหมืองแร่  ก่อสร้าง  และการจัดส่งสินค้า</t>
  </si>
  <si>
    <t>ผู้จัดการด้านการผลิต</t>
  </si>
  <si>
    <t>ผู้จัดการด้านการทำเหมือง</t>
  </si>
  <si>
    <t>ผู้จัดการด้านการก่อสร้าง</t>
  </si>
  <si>
    <t>ผู้จัดการด้านการจัดหาและจัดส่งสินค้า</t>
  </si>
  <si>
    <t>ผู้จัดการด้านการบริการเทคโนโลยีสารสนเทศและการสื่อสาร</t>
  </si>
  <si>
    <t>ผู้จัดการด้านการบริการวิชาชีพ</t>
  </si>
  <si>
    <t>ผู้จัดการด้านการบริการดูแลเด็ก</t>
  </si>
  <si>
    <t>ผู้จัดการด้านการบริการสุขภาพ</t>
  </si>
  <si>
    <t>ผู้จัดการด้านการบริการดูแลผู้สูงอายุ</t>
  </si>
  <si>
    <t>ผู้จัดการด้านงานสังคมสงเคราะห์</t>
  </si>
  <si>
    <t>ผู้จัดการด้านการศึกษา</t>
  </si>
  <si>
    <t>ผู้จัดการสาขาด้านการบริการทางการเงินและการประกันภัย</t>
  </si>
  <si>
    <t>ผู้จัดการด้านการบริการวิชาชีพ   ซึ่งมิได้จัดประเภทไว้ในที่อื่น</t>
  </si>
  <si>
    <t>ผู้จัดการโรงแรม  การค้า  และการบริการอื่นๆ  ที่เกี่ยวข้อง</t>
  </si>
  <si>
    <t>ผู้จัดการโรงแรมและภัตตาคาร/ร้านอาหาร</t>
  </si>
  <si>
    <t>ผู้จัดการโรงแรม</t>
  </si>
  <si>
    <t>ผู้จัดการภัตตาคาร/ร้านอาหาร</t>
  </si>
  <si>
    <t>ผู้จัดการด้านการค้าปลีกและค้าส่ง</t>
  </si>
  <si>
    <t>ผู้จัดการด้านการบริการอื่นๆ</t>
  </si>
  <si>
    <t>ผู้จัดการด้านการกีฬา  นันทนาการ  และศูนย์วัฒนธรรม</t>
  </si>
  <si>
    <t>ผู้จัดการด้านการบริการ  ซึ่งมิได้จัดประเภทไว้ในที่อื่น</t>
  </si>
  <si>
    <t>ผู้ประกอบวิชาชีพด้านต่างๆ</t>
  </si>
  <si>
    <t>ผู้ประกอบวิชาชีพด้านวิทยาศาสตร์และวิศวกรรมศาสตร์</t>
  </si>
  <si>
    <t>นักวิทยาศาสตร์กายภาพและและนักวิทยาศาสตร์พื้นพิภพ</t>
  </si>
  <si>
    <t>นักฟิสิกส์และนักดาราศาสตร์</t>
  </si>
  <si>
    <t>นักอุตุนิยมวิทยา</t>
  </si>
  <si>
    <t>นักเคมี</t>
  </si>
  <si>
    <t>นักธรณีวิทยาและนักธรณีฟิสิกส์</t>
  </si>
  <si>
    <t>นักคณิตศาสตร์ นักคณิตศาสตร์ประกันภัย และนักสถิติ</t>
  </si>
  <si>
    <t>ผู้ประกอบวิชาชีพด้านวิทยาศาสตร์สิ่งมีชีวิต</t>
  </si>
  <si>
    <t>นักชีววิทยา นักพฤกษศาสตร์ นักสัตวศาสตร์  และผู้ประกอบวิชาชีพที่เกี่ยวข้อง</t>
  </si>
  <si>
    <t>ผู้ให้คำปรึกษาด้านการเกษตร  การป่าไม้  และการประมง</t>
  </si>
  <si>
    <t>ผู้ประกอบวิชาชีพด้านการรักษาสิ่งแวดล้อม</t>
  </si>
  <si>
    <t>วิศวกร (ยกเว้นวิศวกรเทคโนโลยีไฟฟ้า)</t>
  </si>
  <si>
    <t>วิศวกรอุตสาหการและการผลิต</t>
  </si>
  <si>
    <t>วิศวกรโยธา</t>
  </si>
  <si>
    <t>วิศวกรสิ่งแวดล้อม</t>
  </si>
  <si>
    <t>วิศวกรเครื่องกล</t>
  </si>
  <si>
    <t>วิศวกรเคมี</t>
  </si>
  <si>
    <t>วิศวกรเหมืองแร่  นักโลหะกรรม  และผู้ประกอบวิชาชีพที่เกี่ยวข้อง</t>
  </si>
  <si>
    <t>วิศวกร (ยกเว้นวิศวกรเทคโนโลยีไฟฟ้า) ซึ่งมิได้จัดประเภทไว้ในที่อื่น</t>
  </si>
  <si>
    <t>วิศวกรเทคโนโลยีไฟฟ้า</t>
  </si>
  <si>
    <t>วิศวกรไฟฟ้า</t>
  </si>
  <si>
    <t>วิศวกรอิเล็กทรอนิกส์</t>
  </si>
  <si>
    <t>วิศวกรโทรคมนาคม</t>
  </si>
  <si>
    <t>สถาปนิก  นักวางผังเมือง  นักสำรวจ  และนักออกแบบ</t>
  </si>
  <si>
    <t>สถาปนิกก่อสร้าง</t>
  </si>
  <si>
    <t>นักภูมิสถาปัตย์</t>
  </si>
  <si>
    <t>นักออกแบบผลิตภัณฑ์และเครื่องแต่งกาย</t>
  </si>
  <si>
    <t>นักวางผังเมืองและระบบการจราจร</t>
  </si>
  <si>
    <t>นักทำแผนที่และนักสำรวจ</t>
  </si>
  <si>
    <t>นักออกแบบภาพกราฟฟิกและสื่อผสม</t>
  </si>
  <si>
    <t>ผู้ประกอบวิชาชีพด้านสุขภาพ</t>
  </si>
  <si>
    <t>แพทย์</t>
  </si>
  <si>
    <t>แพทย์ทั่วไป</t>
  </si>
  <si>
    <t>แพทย์เฉพาะทาง</t>
  </si>
  <si>
    <t>พยาบาลวิชาชีพและผดุงครรภ์วิชาชีพ</t>
  </si>
  <si>
    <t>พยาบาลวิชาชีพ</t>
  </si>
  <si>
    <t>ผดุงครรภ์วิชาชีพ</t>
  </si>
  <si>
    <t>แพทย์แผนโบราณและแพทย์ทางเลือก</t>
  </si>
  <si>
    <t>ผู้ช่วยแพทย์</t>
  </si>
  <si>
    <t>สัตวแพทย์</t>
  </si>
  <si>
    <t>ผู้ประกอบวิชาชีพอื่นๆ  ด้านสุขภาพ</t>
  </si>
  <si>
    <t>ทันตแพทย์</t>
  </si>
  <si>
    <t>เภสัชกร</t>
  </si>
  <si>
    <t>ผู้ประกอบวิชาชีพด้านสุขภาพและสุขอนามัยที่เกี่ยวข้องกับสิ่งแวดล้อมและการประกอบวิชาชีพ</t>
  </si>
  <si>
    <t>นักกายภาพบำบัด</t>
  </si>
  <si>
    <t>ผู้เชี่ยวชาญเกี่ยวกับอาหารเพื่อสุขภาพและนักโภชนาการ</t>
  </si>
  <si>
    <t>ผู้ประกอบวิชาชีพด้านแก้ไขการได้ยินและการพูด</t>
  </si>
  <si>
    <t>นักทัศนมาตรวิชาชีพและผู้เชี่ยวชาญการตรวจวัดสายตา</t>
  </si>
  <si>
    <t>ผู้ประกอบวิชาชีพอื่นๆ ด้านสุขภาพ ซึ่งมิได้จัดประเภทไว้ในที่อื่น</t>
  </si>
  <si>
    <t>ผู้ประกอบวิชาชีพด้านการสอน</t>
  </si>
  <si>
    <t>ครูสอนระดับมหาวิทยาลัยและระดับอุดมศึกษา</t>
  </si>
  <si>
    <t>ครูสอนระดับอาชีวศึกษา</t>
  </si>
  <si>
    <t>ครูสอนระดับมัธยมศึกษา</t>
  </si>
  <si>
    <t>ครูสอนระดับประถมศึกษาและระดับปฐมวัย</t>
  </si>
  <si>
    <t>ครูสอนระดับประถมศึกษา</t>
  </si>
  <si>
    <t>ครูสอนระดับปฐมวัย</t>
  </si>
  <si>
    <t>ผู้ประกอบวิชาชีพอื่นๆ  ด้านการสอน</t>
  </si>
  <si>
    <t>ผู้เชี่ยวชาญด้านการศึกษา</t>
  </si>
  <si>
    <t>ครูสอนการศึกษาพิเศษ</t>
  </si>
  <si>
    <t>ครูสอนภาษาอื่นๆ</t>
  </si>
  <si>
    <t>ครูสอนดนตรีอื่นๆ</t>
  </si>
  <si>
    <t>ครูสอนศิลปะอื่นๆ</t>
  </si>
  <si>
    <t>ผู้ฝึกอบรมด้านเทคโนโลยีสารสนเทศ</t>
  </si>
  <si>
    <t>ผู้ประกอบวิชาชีพอื่นๆ  ด้านการสอน ซึ่งมิได้จัดประเภทไว้ในที่อื่น</t>
  </si>
  <si>
    <t>ผู้ประกอบวิชาชีพด้านธุรกิจและการบริหาร</t>
  </si>
  <si>
    <t>ผู้ประกอบวิชาชีพด้านการเงิน</t>
  </si>
  <si>
    <t>นักบัญชี</t>
  </si>
  <si>
    <t>ผู้ให้คำปรึกษาด้านการเงินและการลงทุน</t>
  </si>
  <si>
    <t>นักวิเคราะห์การเงิน</t>
  </si>
  <si>
    <t>ผู้ประกอบวิชาชีพด้านการบริหาร</t>
  </si>
  <si>
    <t>นักวิเคราะห์ด้านการบริหารและองค์การ</t>
  </si>
  <si>
    <t>ผู้ประกอบวิชาชีพด้านนโยบายการบริหาร</t>
  </si>
  <si>
    <t>ผู้ประกอบวิชาชีพด้านงานบุคคลและอาชีพ</t>
  </si>
  <si>
    <t>ผู้ประกอบวิชาชีพด้านการฝึกอบรมและการพัฒนาพนักงาน</t>
  </si>
  <si>
    <t>ผู้ประกอบวิชาชีพด้านการขาย การตลาด และการประชาสัมพันธ์</t>
  </si>
  <si>
    <t>ผู้ประกอบวิชาชีพด้านโฆษณาและการตลาด</t>
  </si>
  <si>
    <t>ผู้ประกอบวิชาชีพด้านการประชาสัมพันธ์</t>
  </si>
  <si>
    <t>ผู้ประกอบวิชาชีพการขายด้านเทคนิคและด้านการแพทย์ (ยกเว้นด้านเทคโนโลยีสารสนเทศและการสื่อสาร)</t>
  </si>
  <si>
    <t>ผู้ประกอบวิชาชีพการขายด้านเทคโนโลยีสารสนเทศและการสื่อสาร</t>
  </si>
  <si>
    <t>ผู้ประกอบวิชาชีพด้านเทคโนโลยีสารสนเทศและการสื่อสาร</t>
  </si>
  <si>
    <t>นักวิเคราะห์และพัฒนาซอฟต์แวร์และโปรแกรมประยุกต์</t>
  </si>
  <si>
    <t>นักวิเคราะห์ระบบคอมพิวเตอร์</t>
  </si>
  <si>
    <t>นักพัฒนาซอฟต์แวร์</t>
  </si>
  <si>
    <t xml:space="preserve">นักพัฒนาเว็บไซต์และสื่อผสม </t>
  </si>
  <si>
    <t>โปรแกรมเมอร์</t>
  </si>
  <si>
    <t>นักวิเคราะห์และพัฒนาซอฟต์แวร์และโปรแกรมประยุกต์   ซึ่งมิได้จัดประเภทไว้ในที่อื่น</t>
  </si>
  <si>
    <t>ผู้ประกอบวิชาชีพด้านฐานข้อมูลและเครือข่าย</t>
  </si>
  <si>
    <t>นักออกแบบและผู้บริหารฐานข้อมูล</t>
  </si>
  <si>
    <t>ผู้บริหารระบบงานคอมพิวเตอร์</t>
  </si>
  <si>
    <t>ผู้ประกอบวิชาชีพด้านเครือข่ายคอมพิวเตอร์</t>
  </si>
  <si>
    <t>ผู้ประกอบวิชาชีพด้านฐานข้อมูลและเครือข่าย  ซึ่งมิได้จัดประเภทไว้ในที่อื่น</t>
  </si>
  <si>
    <t>ผู้ประกอบวิชาชีพด้านกฎหมาย  สังคม  และวัฒนธรรม</t>
  </si>
  <si>
    <t>ผู้ประกอบวิชาชีพด้านกฎหมาย</t>
  </si>
  <si>
    <t>ทนายความ</t>
  </si>
  <si>
    <t>ผู้พิพากษา</t>
  </si>
  <si>
    <t>ผู้ประกอบวิชาชีพด้านกฎหมาย ซึ่งมิได้จัดประเภทไว้ในที่อื่น</t>
  </si>
  <si>
    <t>บรรณารักษ์  ผู้เก็บหรือดูแลเอกสารหรือบันทึกสำคัญ  และภัณฑารักษ์</t>
  </si>
  <si>
    <t>ผู้เก็บหรือดูแลเอกสารหรือบันทึกสำคัญ  และภัณฑารักษ์</t>
  </si>
  <si>
    <t>บรรณารักษ์และผู้ประกอบวิชาชีพด้านงานสารสนเทศที่เกี่ยวข้อง</t>
  </si>
  <si>
    <t>ผู้ประกอบวิชาชีพด้านสังคมและศาสนา</t>
  </si>
  <si>
    <t>นักเศรษฐศาสตร์</t>
  </si>
  <si>
    <t>นักสังคมวิทยา นักมานุษยวิทยา   และผู้ประกอบวิชาชีพที่เกี่ยวข้อง</t>
  </si>
  <si>
    <t>นักปรัชญา นักประวัติศาสตร์  และนักรัฐศาสตร์</t>
  </si>
  <si>
    <t>นักจิตวิทยา</t>
  </si>
  <si>
    <t>ผู้ประกอบวิชาชีพด้านสังคมสงเคราะห์และให้คำปรึกษา</t>
  </si>
  <si>
    <t>ผู้ประกอบวิชาชีพด้านศาสนา</t>
  </si>
  <si>
    <t>นักประพันธ์   นักหนังสือพิมพ์  และนักภาษาศาสตร์</t>
  </si>
  <si>
    <t>นักประพันธ์และนักเขียนอื่นๆ</t>
  </si>
  <si>
    <t>นักหนังสือพิมพ์</t>
  </si>
  <si>
    <t>นักแปล ล่าม และนักภาษาศาสตร์อื่นๆ</t>
  </si>
  <si>
    <t>ผู้สร้างสรรค์งานศิลปะและศิลปินการแสดง</t>
  </si>
  <si>
    <t>นักทัศนศิลป์</t>
  </si>
  <si>
    <t>นักดนตรี นักร้อง  และนักประพันธ์เพลง</t>
  </si>
  <si>
    <t>นักเต้นรำและนักออกแบบท่าเต้น</t>
  </si>
  <si>
    <t>ผู้กำกับและผู้ผลิตภาพยนตร์ ละคร และงานสาขาอื่นๆ ที่เกี่ยวข้อง</t>
  </si>
  <si>
    <t>นักแสดง</t>
  </si>
  <si>
    <t>ผู้ประกาศทางวิทยุ โทรทัศน์  และผู้ประกาศด้านอื่นๆ</t>
  </si>
  <si>
    <t>ผู้สร้างสรรค์งานศิลปะและศิลปินการแสดง  ซึ่งมิได้จัดประเภทไว้ในที่อื่น</t>
  </si>
  <si>
    <t>เจ้าหน้าที่เทคนิคและผู้ประกอบวิชาชีพที่เกี่ยวข้องกับด้านต่างๆ</t>
  </si>
  <si>
    <t>ผู้ประกอบวิชาชีพที่เกี่ยวข้องกับด้านวิทยาศาสตร์และวิศวกรรมศาสตร์</t>
  </si>
  <si>
    <t>ช่างเทคนิคด้านวิทยาศาสตร์กายภาพและวิศวกรรมศาสตร์</t>
  </si>
  <si>
    <t>ช่างเทคนิคด้านเคมีและวิทยาศาสตร์กายภาพ</t>
  </si>
  <si>
    <t>ช่างเทคนิคด้านวิศวกรรมโยธา</t>
  </si>
  <si>
    <t>ช่างเทคนิคด้านวิศวกรรมไฟฟ้า</t>
  </si>
  <si>
    <t>ช่างเทคนิคด้านวิศวกรรมอิเล็กทรอนิกส์</t>
  </si>
  <si>
    <t>ช่างเทคนิคด้านวิศวกรรมเครื่องกล</t>
  </si>
  <si>
    <t>ช่างเทคนิคด้านวิศวกรรมเคมี</t>
  </si>
  <si>
    <t>ช่างเทคนิคด้านเหมืองแร่และโลหะวิทยา</t>
  </si>
  <si>
    <t>ช่างเขียนแบบ</t>
  </si>
  <si>
    <t>ช่างเทคนิคด้านวิทยาศาสตร์กายภาพและวิศวกรรมศาสตร์  ซึ่งมิได้จัดประเภทไว้ในที่อื่น</t>
  </si>
  <si>
    <t>หัวหน้าคุมงานด้านเหมืองแร่  การผลิต  และการก่อสร้าง</t>
  </si>
  <si>
    <t>หัวหน้าคุมงานด้านเหมืองแร่</t>
  </si>
  <si>
    <t>หัวหน้าคุมงานด้านการผลิต</t>
  </si>
  <si>
    <t>หัวหน้าคุมงานด้านการก่อสร้าง</t>
  </si>
  <si>
    <t>ช่างเทคนิคควบคุมกระบวนการ</t>
  </si>
  <si>
    <t>ช่างเทคนิคควบคุมเครื่องจักรโรงงานผลิตพลังงาน</t>
  </si>
  <si>
    <t>ช่างเทคนิคควบคุมเครื่องจักรไอน้ำและหม้อน้ำ</t>
  </si>
  <si>
    <t>ช่างเทคนิคควบคุมเครื่องจักรโรงงานแปรรูปทางเคมี</t>
  </si>
  <si>
    <t>ช่างเทคนิคควบคุมเครื่องจักรโรงงานกลั่นปิโตรเลียมและก๊าซธรรมชาติ</t>
  </si>
  <si>
    <t>ช่างเทคนิคควบคุมกระบวนการผลิตโลหะ</t>
  </si>
  <si>
    <t>ช่างเทคนิคควบคุมกระบวนการอื่นๆ  ซึ่งมิได้จัดประเภทไว้ในที่อื่น</t>
  </si>
  <si>
    <t>เจ้าหน้าที่เทคนิคด้านวิทยาศาสตร์สิ่งมีชีวิตและผู้ประกอบวิชาชีพที่เกี่ยวข้อง</t>
  </si>
  <si>
    <t>เจ้าหน้าที่เทคนิคด้านวิทยาศาสตร์สิ่งมีชีวิต  (ยกเว้นแพทย์)</t>
  </si>
  <si>
    <t>เจ้าหน้าที่เทคนิคด้านการเกษตรและการประมง</t>
  </si>
  <si>
    <t>เจ้าหน้าที่เทคนิคด้านการป่าไม้</t>
  </si>
  <si>
    <t>ผู้ควบคุมและช่างเทคนิคประจำเรือและอากาศยาน</t>
  </si>
  <si>
    <t>ช่างเทคนิคหรือช่างเครื่องประจำเรือ</t>
  </si>
  <si>
    <t>เจ้าหน้าที่ประจำห้องบังคับการเรือและผู้นำร่อง</t>
  </si>
  <si>
    <t>นักบินและผู้ประกอบวิชาชีพอื่นๆ ที่เกี่ยวข้อง</t>
  </si>
  <si>
    <t>ผู้ควบคุมการจราจรทางอากาศ</t>
  </si>
  <si>
    <t>ช่างเทคนิคความปลอดภัยด้านการจราจรทางอากาศ</t>
  </si>
  <si>
    <t>ผู้ประกอบวิชาชีพที่เกี่ยวข้องกับด้านสุขภาพ</t>
  </si>
  <si>
    <t>เจ้าหน้าที่เทคนิคด้านการแพทย์และเภสัชกร</t>
  </si>
  <si>
    <t>เจ้าหน้าที่เทคนิคด้านการสร้างภาพทางการแพทย์และอุปกรณ์การบำบัดรักษาโรค</t>
  </si>
  <si>
    <t>เจ้าหน้าที่เทคนิคในห้องปฏิบัติการทางการแพทย์และพยาธิวิทยา</t>
  </si>
  <si>
    <t>เจ้าหน้าที่เทคนิคด้านเภสัชกรรมและผู้ช่วย</t>
  </si>
  <si>
    <t>เจ้าหน้าที่เทคนิคด้านอุปกรณ์การแพทย์เทียมและฟันเทียม</t>
  </si>
  <si>
    <t>ผู้ประกอบวิชาชีพที่เกี่ยวข้องกับการพยาบาลและการผดุงครรภ์</t>
  </si>
  <si>
    <t>ผู้ประกอบวิชาชีพที่เกี่ยวข้องกับการพยาบาล</t>
  </si>
  <si>
    <t>ผู้ประกอบวิชาชีพที่เกี่ยวข้องกับการผดุงครรภ์</t>
  </si>
  <si>
    <t>ผู้ประกอบวิชาชีพที่เกี่ยวข้องกับแพทย์แผนโบราณและแพทย์ทางเลือก</t>
  </si>
  <si>
    <t>ผู้ช่วยและผู้ประกอบวิชาชีพที่เกี่ยวข้องกับสัตวแพทย์</t>
  </si>
  <si>
    <t>ผู้ประกอบวิชาชีพอื่นๆ  ที่เกี่ยวข้องกับด้านสุขภาพ</t>
  </si>
  <si>
    <t>ผู้ช่วยทันตแพทย์และนักทันตกรรมบำบัด</t>
  </si>
  <si>
    <t>เจ้าหน้าที่เวชระเบียนและเจ้าหน้าที่เทคนิคด้านข้อมูลสุขภาพ</t>
  </si>
  <si>
    <t>เจ้าหน้าที่ด้านสุขภาพของชุมชน</t>
  </si>
  <si>
    <t>ผู้ตรวจวัดสายตาและช่างประกอบแว่นตา</t>
  </si>
  <si>
    <t>เจ้าหน้าที่เทคนิคและผู้ช่วยด้านกายภาพบำบัด</t>
  </si>
  <si>
    <t>ผู้ช่วยด้านการแพทย์</t>
  </si>
  <si>
    <t>ผู้ตรวจสอบด้านสิ่งแวดล้อม การทำงาน สุขภาพ และงานที่เกี่ยวข้อง</t>
  </si>
  <si>
    <t>ผู้ปฏิบัติงานด้านรถพยาบาล</t>
  </si>
  <si>
    <t>ผู้ประกอบวิชาชีพอื่นๆ  ที่เกี่ยวข้องกับด้านสุขภาพ   ซึ่งมิได้จัดประเภทไว้ในที่อื่น</t>
  </si>
  <si>
    <t>ผู้ประกอบวิชาชีพที่เกี่ยวข้องกับธุรกิจและการบริหาร</t>
  </si>
  <si>
    <t>ผู้ประกอบวิชาชีพที่เกี่ยวข้องกับด้านการเงินและการคำนวณ</t>
  </si>
  <si>
    <t>นายหน้าค้าหลักทรัพย์และการเงิน</t>
  </si>
  <si>
    <t>เจ้าหน้าที่สินเชื่อและให้กู้ยืม</t>
  </si>
  <si>
    <t>ผู้ประกอบวิชาชีพที่เกี่ยวข้องทางด้านบัญชี</t>
  </si>
  <si>
    <t>ผู้ประกอบวิชาชีพที่เกี่ยวข้องกับด้านสถิติ คณิตศาสตร์  และคณิตศาสตร์ประกันภัย</t>
  </si>
  <si>
    <t>ผู้ประเมินราคาและมูลค่าความเสียหาย</t>
  </si>
  <si>
    <t>ตัวแทนและนายหน้าซื้อขาย</t>
  </si>
  <si>
    <t>ตัวแทนขายประกันภัย</t>
  </si>
  <si>
    <t>ตัวแทนขายด้านการค้า</t>
  </si>
  <si>
    <t>ผู้จัดซื้อ</t>
  </si>
  <si>
    <t>นายหน้าทางการค้า</t>
  </si>
  <si>
    <t>ตัวแทนการให้บริการทางธุรกิจ</t>
  </si>
  <si>
    <t>ตัวแทนพิธีการศุลกากรและตัวแทนผู้รับจัดการขนส่งสินค้า</t>
  </si>
  <si>
    <t>นักวางแผนการจัดงานและการประชุม</t>
  </si>
  <si>
    <t>ตัวแทนจัดหางานและผู้ทำสัญญาด้านแรงงาน</t>
  </si>
  <si>
    <t>ตัวแทนอสังหาริมทรัพย์และผู้จัดการทรัพย์สิน</t>
  </si>
  <si>
    <t>ตัวแทนการให้บริการทางธุรกิจ   ซึ่งมิได้จัดประเภทไว้ในที่อื่น</t>
  </si>
  <si>
    <t>เลขานุการด้านการบริหารและเลขานุการเฉพาะด้าน</t>
  </si>
  <si>
    <t>หัวหน้าคุมงานในสำนักงาน</t>
  </si>
  <si>
    <t>เลขานุการด้านกฎหมาย</t>
  </si>
  <si>
    <t>เลขานุการด้านการบริหารและเลขานุการผู้บริหาร</t>
  </si>
  <si>
    <t>เลขานุการด้านการแพทย์</t>
  </si>
  <si>
    <t>ผู้ประกอบวิชาชีพที่เกี่ยวข้องกับด้านกฎระเบียบของรัฐ</t>
  </si>
  <si>
    <t>เจ้าหน้าที่ประจำด่านศุลกากรและบริเวณพรมแดน</t>
  </si>
  <si>
    <t>เจ้าหน้าที่สรรพากรและสรรพสามิตของรัฐ</t>
  </si>
  <si>
    <t>เจ้าหน้าที่ด้านการดูแลสิทธิประโยชน์ทางสังคมของรัฐ</t>
  </si>
  <si>
    <t>เจ้าหน้าที่ด้านการออกใบอนุญาตของรัฐ</t>
  </si>
  <si>
    <t>ตำรวจสืบสวนและนักสืบ</t>
  </si>
  <si>
    <t>ผู้ประกอบวิชาชีพที่เกี่ยวข้องกับด้านกฎระเบียบของรัฐ  ซึ่งมิได้จัดประเภทไว้ในที่อื่น</t>
  </si>
  <si>
    <t>ผู้ประกอบวิชาชีพที่เกี่ยวข้องกับกฎหมาย สังคม วัฒนธรรม และด้านอื่นๆ ที่เกี่ยวข้อง</t>
  </si>
  <si>
    <t>ผู้ประกอบวิชาชีพที่เกี่ยวข้องกับกฎหมาย  สังคม  และศาสนา</t>
  </si>
  <si>
    <t>ผู้ประกอบวิชาชีพที่เกี่ยวข้องกับกฎหมายและงานที่เกี่ยวข้อง</t>
  </si>
  <si>
    <t>ผู้ประกอบวิชาชีพที่เกี่ยวข้องกับงานสังคมสงเคราะห์</t>
  </si>
  <si>
    <t>ผู้ประกอบวิชาชีพที่เกี่ยวข้องกับศาสนา</t>
  </si>
  <si>
    <t>นักกีฬาและเจ้าหน้าที่ด้านการสร้างสมรรถภาพของร่างกาย</t>
  </si>
  <si>
    <t>นักกรีฑาและนักกีฬา</t>
  </si>
  <si>
    <t>เจ้าหน้าที่และผู้ฝึกสอนกีฬา</t>
  </si>
  <si>
    <t>ผู้ฝึกสอนและผู้ดูแลโปรแกรมการสร้างสมรรถภาพของร่างกายและการนันทนาการ</t>
  </si>
  <si>
    <t>ผู้ประกอบวิชาชีพที่เกี่ยวข้องกับด้านศิลปะ วัฒนธรรม และการประกอบอาหาร</t>
  </si>
  <si>
    <t>ช่างถ่ายภาพ</t>
  </si>
  <si>
    <t>นักออกแบบตกแต่งภายในและมัณฑนากร</t>
  </si>
  <si>
    <t>ช่างเทคนิคดูแลห้องแสดงภาพ  ห้องสมุด  และพิพิธภัณฑ์</t>
  </si>
  <si>
    <t>หัวหน้าพ่อครัว/ แม่ครัว</t>
  </si>
  <si>
    <t>ผู้ประกอบวิชาชีพ ที่เกี่ยวข้องกับด้านศิลปะ วัฒนธรรม  ซึ่งมิได้จัดประเภทไว้ในที่อื่น</t>
  </si>
  <si>
    <t>ช่างเทคนิคด้านเทคโนโลยีสารสนเทศและการสื่อสาร</t>
  </si>
  <si>
    <t>ช่างเทคนิคปฏิบัติการและให้ความช่วยเหลือ และแก้ปัญหากับผู้ใช้งานด้านเทคโนโลยีสารสนเทศ  และการสื่อสาร</t>
  </si>
  <si>
    <t>ช่างเทคนิคปฏิบัติการด้านเทคโนโลยีสารสนเทศและการสื่อสาร</t>
  </si>
  <si>
    <t>ช่างเทคนิคให้ความช่วยเหลือและแก้ปัญหาด้านเทคโนโลยีสารสนเทศและการสื่อสารกับผู้ใช้งาน</t>
  </si>
  <si>
    <t>ช่างเทคนิคด้านเครือข่ายและระบบคอมพิวเตอร์</t>
  </si>
  <si>
    <t>ช่างเทคนิคด้านเว็บไซต์</t>
  </si>
  <si>
    <t>ช่างเทคนิคด้านการติดต่อสื่อสาร</t>
  </si>
  <si>
    <t>ช่างเทคนิคด้านการแพร่ภาพกระจายเสียงและโสตทัศนูปกรณ์</t>
  </si>
  <si>
    <t>ช่างเทคนิควิศวกรโทรคมนาคม</t>
  </si>
  <si>
    <t>เสมียน</t>
  </si>
  <si>
    <t>เสมียนทั่วไปและพนักงานใช้อุปกรณ์ที่มีแผงพิมพ์</t>
  </si>
  <si>
    <t>เสมียนทั่วไป</t>
  </si>
  <si>
    <t>เลขานุการทั่วไป</t>
  </si>
  <si>
    <t>พนักงานใช้อุปกรณ์ที่มีแผงพิมพ์</t>
  </si>
  <si>
    <t>พนักงานพิมพ์ดีดและเจ้าหน้าที่เครื่องประมวลผลคำ</t>
  </si>
  <si>
    <t>เจ้าหน้าที่บันทึกข้อมูล</t>
  </si>
  <si>
    <t>เสมียนด้านการให้บริการลูกค้า</t>
  </si>
  <si>
    <t>เสมียนรับฝาก- ถอนเงินของธนาคาร  เสมียนเก็บเงิน  และเสมียนที่เกี่ยวข้อง</t>
  </si>
  <si>
    <t>เสมียนรับฝาก- ถอนเงินของธนาคาร  และเสมียนที่เกี่ยวข้อง</t>
  </si>
  <si>
    <t>เจ้ามือรับพนัน  คนเก็บและจ่ายเงินพนัน  และพนักงานที่เกี่ยวข้องกับการพนัน</t>
  </si>
  <si>
    <t>เสมียนโรงรับจำนำและผู้ให้กู้ยืมเงิน</t>
  </si>
  <si>
    <t>พนักงานเร่งรัดหนี้สินและพนักงานที่เกี่ยวข้อง</t>
  </si>
  <si>
    <t>พนักงานให้บริการข้อมูลข่าวสารแก่ลูกค้า</t>
  </si>
  <si>
    <t>เสมียนและเจ้าหน้าที่ให้คำปรึกษาด้านการท่องเที่ยว</t>
  </si>
  <si>
    <t>พนักงานศูนย์บริการข้อมูลข่าวสาร</t>
  </si>
  <si>
    <t>พนักงานควบคุมแผงเครื่องติดต่อทางโทรศัพท์ (พนักงานต่อโทรศัพท์)</t>
  </si>
  <si>
    <t>พนักงานต้อนรับของโรงแรม</t>
  </si>
  <si>
    <t>พนักงานบริการติดต่อสอบถาม</t>
  </si>
  <si>
    <t>พนักงานต้อนรับทั่วไป</t>
  </si>
  <si>
    <t>พนักงานสัมภาษณ์ในโครงการสำรวจและวิจัยตลาด</t>
  </si>
  <si>
    <t>พนักงานให้บริการข้อมูลข่าวสารแก่ลูกค้า   ซึ่งมิได้จัดประเภทไว้ในที่อื่น</t>
  </si>
  <si>
    <t>เสมียนบันทึกรายการตัวเลข  วัสดุ  และสินค้า</t>
  </si>
  <si>
    <t>เสมียนบันทึกรายการตัวเลข</t>
  </si>
  <si>
    <t>เสมียนด้านบัญชีและการลงรายการบัญชี</t>
  </si>
  <si>
    <t>เสมียนด้านสถิติ  การเงิน  และการประกันภัย</t>
  </si>
  <si>
    <t>เสมียนงานเงินเดือน</t>
  </si>
  <si>
    <t>เสมียนบันทึกรายการวัสดุและขนส่ง</t>
  </si>
  <si>
    <t>เสมียนคลังสินค้า</t>
  </si>
  <si>
    <t>เสมียนด้านการผลิต</t>
  </si>
  <si>
    <t>เสมียนด้านการขนส่ง</t>
  </si>
  <si>
    <t>เสมียนอื่นๆ</t>
  </si>
  <si>
    <t>เสมียนห้องสมุด</t>
  </si>
  <si>
    <t>เสมียนรับส่งและแยกประเภทจดหมาย  ไปรษณียภัณฑ์</t>
  </si>
  <si>
    <t>เสมียนลงรหัส   เสมียนพิสูจน์อักษร  และเสมียนที่เกี่ยวข้อง</t>
  </si>
  <si>
    <t>เสมียนช่วยกรอกแบบฟอร์มและเจ้าหน้าที่ที่เกี่ยวข้อง</t>
  </si>
  <si>
    <t>เสมียนจัดเก็บและทำสำเนาเอกสาร</t>
  </si>
  <si>
    <t>เสมียนด้านบุคลากร</t>
  </si>
  <si>
    <t>เสมียนอื่นๆ ซึ่งมิได้จัดประเภทไว้ในที่อื่น</t>
  </si>
  <si>
    <t>พนักงานบริการและผู้จำหน่ายสินค้า</t>
  </si>
  <si>
    <t>พนักงานบริการส่วนบุคคล</t>
  </si>
  <si>
    <t>พนักงานต้อนรับและบริการในการเดินทาง   พนักงานประจำยานพาหนะ  และมัคคุเทศก์</t>
  </si>
  <si>
    <t>พนักงานต้อนรับและบริการในการเดินทาง</t>
  </si>
  <si>
    <t>พนักงานดูแลและเก็บค่าโดยสารยานพาหนะ</t>
  </si>
  <si>
    <t>มัคคุเทศก์</t>
  </si>
  <si>
    <t>พ่อครัว/แม่ครัว</t>
  </si>
  <si>
    <t>พนักงานเสิร์ฟอาหารและเครื่องดื่ม และพนักงานผสมเครื่องดื่ม (บาร์เทนเดอร์)</t>
  </si>
  <si>
    <t>พนักงานเสิร์ฟอาหารและเครื่องดื่ม</t>
  </si>
  <si>
    <t>พนักงานผสมเครื่องดื่ม (บาร์เทนเดอร์)</t>
  </si>
  <si>
    <t>ช่างแต่งผม  ช่างเสริมสวย  และผู้ปฏิบัติงานที่เกี่ยวข้อง</t>
  </si>
  <si>
    <t>ช่างแต่งผม</t>
  </si>
  <si>
    <t>ช่างเสริมสวยและผู้ปฏิบัติงานที่เกี่ยวข้อง</t>
  </si>
  <si>
    <t>หัวหน้าคุมงานด้านความเรียบร้อยของอาคารสถานที่และงานแม่บ้าน</t>
  </si>
  <si>
    <t>หัวหน้าคุมงานด้านการทำความสะอาดและงานแม่บ้านในสำนักงาน โรงแรม และสถานประกอบการอื่นๆ</t>
  </si>
  <si>
    <t>พนักงานดูแลงานบ้าน/แม่บ้าน</t>
  </si>
  <si>
    <t>พนักงานดูแลความเรียบร้อยของอาคารสถานที่</t>
  </si>
  <si>
    <t>พนักงานบริการส่วนบุคคลอื่นๆ</t>
  </si>
  <si>
    <t>โหร ผู้ทำนายโชคชะตา  และผู้ประกอบอาชีพที่เกี่ยวข้อง</t>
  </si>
  <si>
    <t>เพื่อนร่วมกิจกรรมและผู้ดูแลของใช้ส่วนตัว</t>
  </si>
  <si>
    <t>สัปเหร่อและเจ้าหน้าที่ฉีดยาศพ</t>
  </si>
  <si>
    <t>ช่างตัดแต่งขนสัตว์เลี้ยงและพนักงานดูแลสัตว์เลี้ยง</t>
  </si>
  <si>
    <t>ครูสอนขับรถ</t>
  </si>
  <si>
    <t>พนักงานบริการส่วนบุคคล  ซึ่งมิได้จัดประเภทไว้ในที่อื่น</t>
  </si>
  <si>
    <t>ผู้จำหน่ายสินค้า</t>
  </si>
  <si>
    <t xml:space="preserve">ผู้จำหน่ายสินค้าตามถนนและตลาด
</t>
  </si>
  <si>
    <t>ผู้จำหน่ายสินค้าตามแผงลอยและตลาด</t>
  </si>
  <si>
    <t>ผู้จำหน่ายอาหารตามถนน</t>
  </si>
  <si>
    <t>ผู้จำหน่ายสินค้าในร้านค้า</t>
  </si>
  <si>
    <t>เจ้าของร้านค้า</t>
  </si>
  <si>
    <t>หัวหน้าคุมงานในร้านค้า</t>
  </si>
  <si>
    <t>พนักงานช่วยขายในร้านค้า</t>
  </si>
  <si>
    <t>พนักงานแคชเชียร์และเสมียนขายตั๋ว</t>
  </si>
  <si>
    <t>ผู้จำหน่ายสินค้าอื่นๆ</t>
  </si>
  <si>
    <t>นายแบบและนางแบบแฟชั่น  และผู้แสดงแบบอื่นๆ</t>
  </si>
  <si>
    <t>พนักงานสาธิตสินค้า</t>
  </si>
  <si>
    <t>ผู้จำหน่ายสินค้าตามบ้าน</t>
  </si>
  <si>
    <t>พนักงานขายในศูนย์บริการลูกค้า</t>
  </si>
  <si>
    <t>พนักงานบริการในสถานีบริการน้ำมันเชื้อเพลิง</t>
  </si>
  <si>
    <t>พนักงานเคาน์เตอร์บริการอาหาร</t>
  </si>
  <si>
    <t>ผู้จำหน่ายสินค้าอื่นๆ ซึ่งมิได้จัดประเภทไว้ในที่อื่น</t>
  </si>
  <si>
    <t>ผู้ปฏิบัติงานดูแลส่วนบุคคล</t>
  </si>
  <si>
    <t>ผู้ปฏิบัติงานดูแลเด็กและครูผู้ช่วย</t>
  </si>
  <si>
    <t>ผู้ปฏิบัติงานดูแลเด็ก</t>
  </si>
  <si>
    <t>ครูผู้ช่วย</t>
  </si>
  <si>
    <t>ผู้ปฏิบัติงานดูแลส่วนบุคคลด้านสุขภาพ</t>
  </si>
  <si>
    <t>ผู้ช่วยงานดูแลสุขภาพ</t>
  </si>
  <si>
    <t>ผู้ดูแลส่วนบุคคลตามบ้าน</t>
  </si>
  <si>
    <t>ผู้ดูแลส่วนบุคคลด้านสุขภาพ  ซึ่งมิได้จัดประเภทไว้ในที่อื่น</t>
  </si>
  <si>
    <t>ผู้ให้บริการด้านการป้องกันภัย</t>
  </si>
  <si>
    <t>พนักงานดับเพลิง</t>
  </si>
  <si>
    <t>เจ้าหน้าที่ตำรวจ</t>
  </si>
  <si>
    <t>ผู้คุมนักโทษ</t>
  </si>
  <si>
    <t>พนักงานรักษาความปลอดภัย</t>
  </si>
  <si>
    <t>ผู้ให้บริการด้านการป้องกันภัย  ซึ่งมิได้จัดประเภทไว้ในที่อื่น</t>
  </si>
  <si>
    <t>ผู้ปฏิบัติงานที่มีฝีมือด้านการเกษตร ป่าไม้ และประมง</t>
  </si>
  <si>
    <t>ผู้ปฏิบัติงานที่มีฝีมือด้านการเกษตรเพื่อการค้าขาย</t>
  </si>
  <si>
    <t>ผู้ปฏิบัติงานด้านการปลูกพืชสวนและพืชไร่เพื่อการค้าขาย</t>
  </si>
  <si>
    <t>ผู้ปฏิบัติงานด้านการปลูกพืชไร่และพืชผัก</t>
  </si>
  <si>
    <t>ผู้ปฏิบัติงานด้านการปลูกไม้ยืนต้นและไม้ผล</t>
  </si>
  <si>
    <t>ผู้ปฏิบัติงานด้านการปลูกพืชสวน  ไม้ดอกไม้ประดับ  และพืชในเรือนเพาะชำ</t>
  </si>
  <si>
    <t>ผู้ปฏิบัติงานด้านการปลูกพืชแบบผสมผสาน</t>
  </si>
  <si>
    <t>ผู้เลี้ยงสัตว์</t>
  </si>
  <si>
    <t>ผู้เลี้ยงปศุสัตว์และผลิตผลิตภัณฑ์นม</t>
  </si>
  <si>
    <t>ผู้เลี้ยงสัตว์ปีก</t>
  </si>
  <si>
    <t>ผู้เลี้ยงผึ้งและไหม</t>
  </si>
  <si>
    <t>ผู้เลี้ยงสัตว์เพื่อการค้าขาย  ซึ่งมิได้จัดประเภทไว้ในที่อื่น</t>
  </si>
  <si>
    <t>ผู้ปฏิบัติงานด้านการปลูกพืชร่วมกับการเลี้ยงสัตว์</t>
  </si>
  <si>
    <t>ผู้ปฏิบัติงานที่มีฝีมือด้านการป่าไม้  ประมง  และล่าสัตว์เพื่อการค้าขาย</t>
  </si>
  <si>
    <t>ผู้ปฏิบัติงานด้านการป่าไม้และงานที่เกี่ยวข้อง</t>
  </si>
  <si>
    <t>ผู้ปฏิบัติงานด้านการประมง   ล่าสัตว์  และวางกับดักสัตว์ต่างๆ</t>
  </si>
  <si>
    <t>ผู้ปฏิบัติงานด้านการเพาะเลี้ยงสัตว์น้ำ</t>
  </si>
  <si>
    <t>ผู้ปฏิบัติงานด้านการประมงน้ำจืดและประมงชายฝั่งทะเล</t>
  </si>
  <si>
    <t>ผู้ปฏิบัติงานด้านการประมงทะเลน้ำลึก</t>
  </si>
  <si>
    <t>ผู้ปฏิบัติงานด้านการล่าสัตว์และวางกับดักสัตว์ต่างๆ</t>
  </si>
  <si>
    <t>ผู้ปฏิบัติงานด้านการเกษตร ประมง ล่าสัตว์ และเก็บพืชผลเพื่อการดำรงชีพ</t>
  </si>
  <si>
    <t>ผู้ปฏิบัติงานด้านการปลูกพืชเพื่อการดำรงชีพ</t>
  </si>
  <si>
    <t>ผู้ปฏิบัติงานด้านการเลี้ยงสัตว์เพื่อการดำรงชีพ</t>
  </si>
  <si>
    <t>ผู้ปฏิบัติงานด้านการปลูกพืชร่วมกับการเลี้ยงสัตว์เพื่อการดำรงชีพ</t>
  </si>
  <si>
    <t>ผู้ปฏิบัติงานด้านการประมง  ล่าสัตว์  และเก็บพืชผลเพื่อการดำรงชีพ</t>
  </si>
  <si>
    <t>ช่างฝีมือและผู้ปฏิบัติงานที่เกี่ยวข้อง</t>
  </si>
  <si>
    <t>ช่างก่อสร้างและผู้ปฏิบัติงานที่เกี่ยวข้อง (ยกเว้นช่างไฟฟ้า)</t>
  </si>
  <si>
    <t>ช่างก่อสร้างโครงสร้างอาคาร  สิ่งปลูกสร้าง  และผู้ปฏิบัติงานที่เกี่ยวข้อง</t>
  </si>
  <si>
    <t>ช่างก่อสร้างที่อยู่อาศัย</t>
  </si>
  <si>
    <t>ช่างก่ออิฐและผู้ปฏิบัติงานที่เกี่ยวข้อง</t>
  </si>
  <si>
    <t>ช่างหิน ตัดหิน  เจาะสกัดหิน  และแกะหิน</t>
  </si>
  <si>
    <t>ช่างหล่อเทคอนกรีต  ตกแต่งผิวซีเมนต์  และผู้ปฏิบัติงานที่เกี่ยวข้อง</t>
  </si>
  <si>
    <t>ช่างไม้</t>
  </si>
  <si>
    <t>ช่างก่อสร้างโครงสร้างอาคาร  สิ่งปลูกสร้าง  และผู้ปฏิบัติงานที่เกี่ยวข้อง  ซึ่งมิได้จัดประเภทไว้ในที่อื่น</t>
  </si>
  <si>
    <t>ช่างตกแต่งอาคาร สิ่งปลูกสร้าง และผู้ปฏิบัติงานที่เกี่ยวข้อง</t>
  </si>
  <si>
    <t>ช่างมุงหลังคา</t>
  </si>
  <si>
    <t>ช่างปูพื้นและกระเบื้อง</t>
  </si>
  <si>
    <t>ช่างฉาบปูนและตกแต่งงานปูน</t>
  </si>
  <si>
    <t>ช่างติดตั้งฉนวน</t>
  </si>
  <si>
    <t>ช่างติดกระจก</t>
  </si>
  <si>
    <t>ช่างประปาและวางท่อ</t>
  </si>
  <si>
    <t>ช่างเครื่องระบบปรับอากาศและระบบทำความเย็น</t>
  </si>
  <si>
    <t>ช่างทาสี  ช่างทำความสะอาดโครงสร้างอาคาร  สิ่งปลูกสร้าง  และผู้ปฏิบัติงานที่เกี่ยวข้อง</t>
  </si>
  <si>
    <t>ช่างทาสีและผู้ปฏิบัติงานที่เกี่ยวข้อง</t>
  </si>
  <si>
    <t>ช่างพ่นสีและขัดเงา</t>
  </si>
  <si>
    <t>ช่างทำความสะอาดโครงสร้างอาคาร  สิ่งปลูกสร้าง</t>
  </si>
  <si>
    <t>ช่างโลหะ  เครื่องจักร  และผู้ปฏิบัติงานที่เกี่ยวข้อง</t>
  </si>
  <si>
    <t>ช่างโลหะแผ่นและโครงสร้างโลหะ  ช่างทำแบบหล่อโลหะ  ช่างเชื่อม  และผู้ปฏิบัติงานที่เกี่ยวข้อง</t>
  </si>
  <si>
    <t>ช่างทำแบบหล่อโลหะและแกนแบบหล่อโลหะ</t>
  </si>
  <si>
    <t>ช่างเชื่อมและช่างตัดโลหะด้วยเปลวไฟ</t>
  </si>
  <si>
    <t>ช่างโลหะแผ่น</t>
  </si>
  <si>
    <t>ช่างเตรียมและติดตั้งโครงสร้างโลหะ</t>
  </si>
  <si>
    <t>ช่างติดตั้งเครื่องยกและฟั่นต่อสายเคเบิล</t>
  </si>
  <si>
    <t>ช่างเหล็ก  ช่างทำเครื่องมือ  และผู้ปฏิบัติงานในธุรกิจที่เกี่ยวข้อง</t>
  </si>
  <si>
    <t>ช่างเหล็ก  ช่างตีเหล็ก  และช่างคุมเครื่องอัดขึ้นรูปโลหะ</t>
  </si>
  <si>
    <t>ช่างทำเครื่องมือและผู้ปฏิบัติงานที่เกี่ยวข้อง</t>
  </si>
  <si>
    <t>ช่างปรับตั้งและใช้เครื่องมือกลงานโลหะ</t>
  </si>
  <si>
    <t>ช่างขัดเงาโลหะ  ช่างเจียระไนโลหะ และช่างลับเครื่องมือ</t>
  </si>
  <si>
    <t>ช่างเครื่องและช่างซ่อมเครื่องจักรกล</t>
  </si>
  <si>
    <t>ช่างเครื่องและช่างซ่อมเครื่องยนต์ยานยนต์</t>
  </si>
  <si>
    <t>ช่างเครื่องและช่างปรับเครื่องยนต์อากาศยาน</t>
  </si>
  <si>
    <t>ช่างเครื่องและช่างปรับเครื่องจักรกลทางการเกษตรหรืออุตสาหกรรม</t>
  </si>
  <si>
    <t>ช่างซ่อมรถจักรยานและผู้ปฏิบัติงานที่เกี่ยวข้อง</t>
  </si>
  <si>
    <t>ช่างงานหัตถกรรมและงานพิมพ์</t>
  </si>
  <si>
    <t>ช่างงานหัตถกรรม</t>
  </si>
  <si>
    <t>ช่างทำและซ่อมเครื่องมือที่มีความเที่ยงตรงแม่นยำ</t>
  </si>
  <si>
    <t>ช่างทำเครื่องดนตรีและปรับเสียงดนตรี</t>
  </si>
  <si>
    <t>ช่างทำเครื่องเพชรพลอยและรูปพรรณ  และโลหะมีค่า</t>
  </si>
  <si>
    <t>ช่างทำเครื่องปั้นดินเผาและผู้ปฏิบัติงานที่เกี่ยวข้อง</t>
  </si>
  <si>
    <t>ช่างทำเครื่องแก้ว  ช่างตัด  ช่างเจียระไน  และช่างตกแต่งเครื่องแก้ว</t>
  </si>
  <si>
    <t>ช่างเขียนเครื่องหมาย ช่างลงสี  ช่างแกะสลัก  และช่างกัดลายแก้ว</t>
  </si>
  <si>
    <t>ช่างงานหัตถกรรมไม้  เครื่องจักสาน และวัสดุที่เกี่ยวข้อง</t>
  </si>
  <si>
    <t>ช่างงานหัตถกรรมสิ่งทอ  เครื่องหนัง  และวัสดุที่เกี่ยวข้อง</t>
  </si>
  <si>
    <t>ช่างงานหัตถกรรม   ซึ่งมิได้จัดประเภทไว้ในที่อื่น</t>
  </si>
  <si>
    <t>ช่างงานพิมพ์</t>
  </si>
  <si>
    <t>ช่างเทคนิคงานก่อนงานพิมพ์</t>
  </si>
  <si>
    <t>ช่างพิมพ์</t>
  </si>
  <si>
    <t>ช่างตกแต่งงานพิมพ์และเข้าเล่ม</t>
  </si>
  <si>
    <t>ช่างไฟฟ้าและอิเล็กทรอนิกส์</t>
  </si>
  <si>
    <t>ช่างติดตั้งและซ่อมอุปกรณ์ไฟฟ้า</t>
  </si>
  <si>
    <t>ช่างเดินสายไฟภายในอาคารและอุปกรณ์ไฟฟ้าที่เกี่ยวข้อง</t>
  </si>
  <si>
    <t>ช่างเครื่องและช่างปรับอุปกรณ์ไฟฟ้า</t>
  </si>
  <si>
    <t>ช่างติดตั้งและซ่อมสายส่งกระแสไฟฟ้า</t>
  </si>
  <si>
    <t>ช่างติดตั้งและซ่อมอุปกรณ์อิเล็กทรอนิกส์และโทรคมนาคม</t>
  </si>
  <si>
    <t>ช่างเครื่องและผู้ให้บริการด้านอุปกรณ์อิเล็กทรอนิกส์</t>
  </si>
  <si>
    <t>ช่างติดตั้งและผู้ให้บริการด้านอุปกรณ์เทคโนโลยีสารสนเทศและการสื่อสาร</t>
  </si>
  <si>
    <t>ผู้แปรรูปอาหาร งานไม้ เครื่องแต่งกาย และงานฝีมืออื่นๆ  และผู้ปฏิบัติงานที่เกี่ยวข้อง</t>
  </si>
  <si>
    <t>ผู้แปรรูปอาหารและผู้ปฏิบัติงานที่เกี่ยวข้อง</t>
  </si>
  <si>
    <t>ผู้ฆ่าชำแหละเนื้อสัตว์และสัตว์น้ำ  และผู้จัดเตรียมอาหารที่เกี่ยวข้อง</t>
  </si>
  <si>
    <t>ผู้ทำขนมปัง ขนมเค้ก  ขนมหวาน  และลูกกวาด</t>
  </si>
  <si>
    <t>ผู้ผลิตผลิตภัณฑ์นม</t>
  </si>
  <si>
    <t>ผู้ถนอมผลไม้  พืชผัก  และผู้ถนอมอาหารที่เกี่ยวข้อง</t>
  </si>
  <si>
    <t>ผู้ชิมรสและจัดระดับชั้นคุณภาพของอาหารและเครื่องดื่ม</t>
  </si>
  <si>
    <t>ผู้เตรียมใบยาสูบและผลิตผลิตภัณฑ์ยาสูบ</t>
  </si>
  <si>
    <t>ช่างอัดน้ำยาและอบไม้  ช่างทำเฟอร์นิเจอร์ไม้  และผู้ปฏิบัติงานที่เกี่ยวข้อง</t>
  </si>
  <si>
    <t>ช่างอัดน้ำยาและอบไม้</t>
  </si>
  <si>
    <t>ช่างทำเฟอร์นิเจอร์ไม้และผู้ปฏิบัติงานที่เกี่ยวข้อง</t>
  </si>
  <si>
    <t>ช่างปรับตั้งและใช้เครื่องจักรงานไม้</t>
  </si>
  <si>
    <t>ช่างตัดเย็บเสื้อผ้าเครื่องแต่งกายและผู้ปฏิบัติงานที่เกี่ยวข้อง</t>
  </si>
  <si>
    <t>ช่างตัดเย็บเสื้อผ้า   ช่างทำเสื้อผ้าขนสัตว์  และช่างทำหมวก</t>
  </si>
  <si>
    <t>ช่างสร้างแบบและตัดวัสดุเพื่อผลิตเครื่องแต่งกายและสิ่งของที่เกี่ยวข้อง</t>
  </si>
  <si>
    <t>ช่างเย็บ  ช่างปัก  และผู้ปฏิบัติงานที่เกี่ยวข้อง</t>
  </si>
  <si>
    <t>ช่างหุ้มเบาะและผู้ปฏิบัติงานที่เกี่ยวข้อง</t>
  </si>
  <si>
    <t>ช่างตกแต่งหนังสัตว์ ช่างฟอกหนัง  และช่างถากหนังขูดขนสัตว์</t>
  </si>
  <si>
    <t>ช่างทำรองเท้าและผู้ปฏิบัติงานที่เกี่ยวข้อง</t>
  </si>
  <si>
    <t>ช่างฝีมืออื่นๆ  และผู้ปฏิบัติงานที่เกี่ยวข้อง</t>
  </si>
  <si>
    <t>ผู้ปฏิบัติงานใต้น้ำ</t>
  </si>
  <si>
    <t>ผู้ปฏิบัติงานด้านวัตถุระเบิดและผู้ปฏิบัติงานจุดระเบิด</t>
  </si>
  <si>
    <t>ผู้คัดคุณภาพและทดสอบผลิตภัณฑ์  (ยกเว้นอาหารและเครื่องดื่ม)</t>
  </si>
  <si>
    <t>ผู้รมยาและกำจัดแมลงและสัตว์ศัตรูพืช</t>
  </si>
  <si>
    <t>ช่างฝีมืออื่นๆ  และผู้ปฏิบัติงานที่เกี่ยวข้อง  ซึ่งมิได้จัดประเภทไว้ในที่อื่น</t>
  </si>
  <si>
    <t>ผู้ควบคุมเครื่องจักรโรงงานและเครื่องจักร  และผู้ปฏิบัติงานด้านการประกอบ</t>
  </si>
  <si>
    <t>ผู้ควบคุมเครื่องจักรโรงงานและเครื่องจักรชนิดติดตั้งประจำที่</t>
  </si>
  <si>
    <t>ผู้ควบคุมเครื่องจักรโรงงานทำเหมืองและแปรรูปแร่</t>
  </si>
  <si>
    <t>ผู้ปฏิบัติงานในเหมืองแร่และเหมืองหิน</t>
  </si>
  <si>
    <t>ผู้ควบคุมเครื่องจักรโรงงานแปรรูปแร่และหิน</t>
  </si>
  <si>
    <t>ผู้ควบคุมเครื่องจักรขุดเจาะบ่อและผู้ปฏิบัติงานที่เกี่ยวข้อง</t>
  </si>
  <si>
    <t>ผู้ควบคุมเครื่องจักรผลิตผลิตภัณฑ์ซีเมนต์  หิน  และแร่อื่นๆ</t>
  </si>
  <si>
    <t>ผู้ควบคุมเครื่องจักรโรงงานแปรรูปและตกแต่งโลหะ</t>
  </si>
  <si>
    <t>ผู้ควบคุมเครื่องจักรโรงงานแปรรูปโลหะ</t>
  </si>
  <si>
    <t>ผู้ควบคุมเครื่องจักรตกแต่ง  ชุบ  และเคลือบผิวโลหะ</t>
  </si>
  <si>
    <t>ผู้ควบคุมเครื่องจักรโรงงานและเครื่องจักรผลิตผลิตภัณฑ์เคมีและผลิตภัณฑ์ด้านการถ่ายภาพ</t>
  </si>
  <si>
    <t>ผู้ควบคุมเครื่องจักรโรงงานและเครื่องจักรผลิตผลิตภัณฑ์เคมี</t>
  </si>
  <si>
    <t>ผู้ควบคุมเครื่องจักรผลิตผลิตภัณฑ์ด้านการถ่ายภาพ</t>
  </si>
  <si>
    <t>ผู้ควบคุมเครื่องจักรผลิตผลิตภัณฑ์ยาง พลาสติก  และกระดาษ</t>
  </si>
  <si>
    <t>ผู้ควบคุมเครื่องจักรผลิตผลิตภัณฑ์ยาง</t>
  </si>
  <si>
    <t>ผู้ควบคุมเครื่องจักรผลิตผลิตภัณฑ์พลาสติก</t>
  </si>
  <si>
    <t>ผู้ควบคุมเครื่องจักรผลิตผลิตภัณฑ์กระดาษ</t>
  </si>
  <si>
    <t>ผู้ควบคุมเครื่องจักรผลิตผลิตภัณฑ์สิ่งทอ ขนสัตว์ และหนังฟอก</t>
  </si>
  <si>
    <t>ผู้ควบคุมเครื่องจักรจัดเตรียมเส้นใย  ปั่น  และกรอเส้นใย</t>
  </si>
  <si>
    <t>ผู้ควบคุมเครื่องจักรทอผ้าและเครื่องจักรถักนิต</t>
  </si>
  <si>
    <t>ผู้ควบคุมเครื่องจักรเย็บผ้า</t>
  </si>
  <si>
    <t>ผู้ควบคุมเครื่องจักรฟอก  ย้อม  และทำความสะอาดเส้นใย</t>
  </si>
  <si>
    <t>ผู้ควบคุมเครื่องจักรจัดเตรียมขนสัตว์และหนังฟอก</t>
  </si>
  <si>
    <t>ผู้ควบคุมเครื่องจักรทำรองเท้าและเครื่องจักรที่เกี่ยวข้อง</t>
  </si>
  <si>
    <t>ผู้ควบคุมเครื่องจักรด้านการซักรีด</t>
  </si>
  <si>
    <t>ผู้ควบคุมเครื่องจักรผลิตผลิตภัณฑ์สิ่งทอ ขนสัตว์  และหนังฟอก  ซึ่งมิได้จัดประเภทไว้ในที่อื่น</t>
  </si>
  <si>
    <t>ผู้ควบคุมเครื่องจักรผลิตผลิตภัณฑ์อาหารและผลิตภัณฑ์ที่เกี่ยวข้อง</t>
  </si>
  <si>
    <t>ผู้ควบคุมเครื่องจักรโรงงานแปรรูปไม้และผลิตกระดาษ</t>
  </si>
  <si>
    <t>ผู้ควบคุมเครื่องจักรโรงงานผลิตเยื่อกระดาษและกระดาษ</t>
  </si>
  <si>
    <t>ผู้ควบคุมเครื่องจักรโรงงานแปรรูปไม้</t>
  </si>
  <si>
    <t>ผู้ควบคุมเครื่องจักรโรงงานและเครื่องจักรอื่นๆ  ชนิดติดตั้งประจำที่</t>
  </si>
  <si>
    <t>ผู้ปฏิบัติงานเครื่องจักรโรงงานผลิตแก้วและเซรามิก</t>
  </si>
  <si>
    <t>ผู้ปฏิบัติงานเครื่องจักรไอน้ำและหม้อน้ำ (boiler)</t>
  </si>
  <si>
    <t>ผู้ปฏิบัติงานเครื่องจักรที่ใช้ในการห่อและบรรจุผลิตภัณฑ์   การบรรจุขวด  และการติดฉลาก</t>
  </si>
  <si>
    <t>ผู้ควบคุมเครื่องจักรโรงงานและเครื่องจักรอื่นๆ  ชนิดติดตั้งประจำที่   ซึ่งมิได้จัดประเภทไว้ในที่อื่น</t>
  </si>
  <si>
    <t>ผู้ปฏิบัติงานด้านการประกอบ</t>
  </si>
  <si>
    <t>ผู้ประกอบเครื่องจักรกล</t>
  </si>
  <si>
    <t>ผู้ประกอบอุปกรณ์ไฟฟ้าและอิเล็กทรอนิกส์</t>
  </si>
  <si>
    <t>ผู้ปฏิบัติงานด้านการประกอบ  ซึ่งมิได้จัดประเภทไว้ในที่อื่น</t>
  </si>
  <si>
    <t>ผู้ขับยานยนต์และผู้ควบคุมเครื่องจักรโรงงานชนิดเคลื่อนที่ได้</t>
  </si>
  <si>
    <t>ผู้ขับหัวรถจักรและผู้ปฏิบัติงานที่เกี่ยวข้อง</t>
  </si>
  <si>
    <t>ผู้ขับหัวรถจักร</t>
  </si>
  <si>
    <t>พนักงานห้ามล้อรถไฟ   พนักงานส่งสัญญาณรถไฟ  และพนักงานสับเปลี่ยนรถไฟ</t>
  </si>
  <si>
    <t>ผู้ขับรถยนต์ รถตู้ และรถจักรยานยนต์</t>
  </si>
  <si>
    <t>ผู้ขับขี่รถจักรยานยนต์</t>
  </si>
  <si>
    <t>ผู้ขับรถยนต์ รถแท็กซี่  และรถตู้</t>
  </si>
  <si>
    <t>ผู้ขับรถบรรทุกขนาดใหญ่และรถโดยสารประจำทาง</t>
  </si>
  <si>
    <t>ผู้ขับรถโดยสารและรถราง</t>
  </si>
  <si>
    <t>ผู้ขับรถบรรทุกขนาดใหญ่</t>
  </si>
  <si>
    <t>ผู้ควบคุมเครื่องจักรโรงงานชนิดเคลื่อนที่ได้</t>
  </si>
  <si>
    <t>ผู้ควบคุมเครื่องจักรโรงงานชนิดเคลื่อนที่ได้ที่ใช้ในด้านการเกษตรและป่าไม้</t>
  </si>
  <si>
    <t>ผู้ควบคุมเครื่องจักรขนย้ายดินและหิน   และเครื่องจักรโรงงานที่เกี่ยวข้อง</t>
  </si>
  <si>
    <t>ผู้ควบคุมปั้นจั่น รอกยก และเครื่องจักรโรงงานที่เกี่ยวข้อง</t>
  </si>
  <si>
    <t>ผู้ควบคุมรถยกสินค้า</t>
  </si>
  <si>
    <t>ลูกเรือบนเรือและผู้ปฏิบัติงานอื่นๆ ที่เกี่ยวข้อง</t>
  </si>
  <si>
    <t>ผู้ประกอบอาชีพงานพื้นฐาน</t>
  </si>
  <si>
    <t>คนงานและผู้ช่วยทำความสะอาด</t>
  </si>
  <si>
    <t>คนงานและผู้ช่วยทำความสะอาดที่พักอาศัย  โรงแรม  และสำนักงาน</t>
  </si>
  <si>
    <t>คนงานและผู้ช่วยทำความสะอาดที่พักอาศัย</t>
  </si>
  <si>
    <t>คนงาน และผู้ช่วยทำความสะอาดสำนักงาน โรงแรม  และสถานประกอบการอื่นๆ</t>
  </si>
  <si>
    <t>คนงานทำความสะอาดยานพานะ  หน้าต่าง  เสื้อผ้า และผู้ปฏิบัติงานทำความสะอาดด้วยมืออื่นๆ</t>
  </si>
  <si>
    <t>คนงานซักรีดเสื้อผ้าด้วยมือ</t>
  </si>
  <si>
    <t>คนงานทำความสะอาดยานพาหนะ</t>
  </si>
  <si>
    <t>คนงานทำความสะอาดหน้าต่าง</t>
  </si>
  <si>
    <t>คนงานทำความสะอาดอื่นๆ</t>
  </si>
  <si>
    <t>คนงานด้านการเกษตร ประมง  และป่าไม้</t>
  </si>
  <si>
    <t>คนงานปลูกพืชผัก</t>
  </si>
  <si>
    <t>คนงานเลี้ยงสัตว์</t>
  </si>
  <si>
    <t>คนงานปลูกพืชร่วมกับเลี้ยงสัตว์</t>
  </si>
  <si>
    <t xml:space="preserve">คนงานปลูกพืชสวนและไม้ดอกไม้ประดับ </t>
  </si>
  <si>
    <t>คนงานป่าไม้</t>
  </si>
  <si>
    <t>คนงานประมงและเพาะเลี้ยงสัตว์น้ำ</t>
  </si>
  <si>
    <t>คนงานเหมืองแร่  การก่อสร้าง  การผลิต  และการขนส่ง</t>
  </si>
  <si>
    <t>คนงานเหมืองแร่และการก่อสร้าง</t>
  </si>
  <si>
    <t>คนงานเหมืองแร่และเหมืองหิน</t>
  </si>
  <si>
    <t>คนงานก่อสร้างและบำรุงรักษาถนน  เขื่อน  และงานวิศวกรรมโยธาอื่นๆ ที่คล้ายกัน</t>
  </si>
  <si>
    <t>คนงานก่อสร้างอาคาร  สิ่งปลูกสร้าง</t>
  </si>
  <si>
    <t>คนงานด้านการผลิต</t>
  </si>
  <si>
    <t>คนงานบรรจุผลิตภัณฑ์ด้วยมือ</t>
  </si>
  <si>
    <t>คนงานด้านการผลิต  ซึ่งมิได้จัดประเภทไว้ในที่อื่น</t>
  </si>
  <si>
    <t>คนงานด้านการขนส่งและสถานที่เก็บสินค้า</t>
  </si>
  <si>
    <t>คนงานขับเคลื่อนยานพาหนะโดยใช้มือหรือเท้า</t>
  </si>
  <si>
    <t>คนงานขับเคลื่อนยานพาหนะและเครื่องจักรต่าง ๆ ที่ลากจูงโดยสัตว์</t>
  </si>
  <si>
    <t>คนงานขนถ่ายสินค้า</t>
  </si>
  <si>
    <t>คนงานเติมสินค้าบนชั้นวาง</t>
  </si>
  <si>
    <t>ผู้ช่วยประกอบอาหาร</t>
  </si>
  <si>
    <t>ผู้ประกอบอาหารจานด่วน</t>
  </si>
  <si>
    <t>ผู้ช่วยงานครัว</t>
  </si>
  <si>
    <t>ผู้ขายสินค้าและให้บริการตามถนนและสถานที่ที่คล้ายกัน</t>
  </si>
  <si>
    <t>ผู้ให้บริการตามถนนและสถานที่ที่คล้ายกัน</t>
  </si>
  <si>
    <t>ผู้จำหน่ายสินค้าตามถนน  (ยกเว้นอาหารพร้อมบริโภค)</t>
  </si>
  <si>
    <t>ผู้ปฏิบัติงานด้านขยะและผู้ประกอบอาชีพงานพื้นฐานอื่นๆ</t>
  </si>
  <si>
    <t>ผู้ปฏิบัติงานด้านขยะ</t>
  </si>
  <si>
    <t>คนเก็บขยะและวัสดุที่สามารถนำกลับมาใช้ใหม่</t>
  </si>
  <si>
    <t>คนงานคัดแยกขยะ</t>
  </si>
  <si>
    <t>คนกวาดถนนและผู้ใช้แรงงานที่เกี่ยวข้อง</t>
  </si>
  <si>
    <t>ผู้ประกอบอาชีพงานพื้นฐานอื่นๆ</t>
  </si>
  <si>
    <t>พนักงานรับส่งข่าวสาร หีบห่อสิ่งของ  และสัมภาระ</t>
  </si>
  <si>
    <t>คนงานรับจ้างทั่วไป</t>
  </si>
  <si>
    <t>คนจดมาตรวัดและเก็บเงินจากเครื่องจำหน่ายสินค้าอัตโนมัติ</t>
  </si>
  <si>
    <t>คนตักน้ำและเก็บฟืน</t>
  </si>
  <si>
    <t>ผู้ประกอบอาชีพงานพื้นฐานอื่นๆ ซึ่งมิได้จัดประเภทไว้ในที่อื่น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</si>
</sst>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0"/>
  <sheetViews>
    <sheetView tabSelected="1" workbookViewId="0">
      <selection activeCell="I7" sqref="I7"/>
    </sheetView>
  </sheetViews>
  <sheetFormatPr defaultRowHeight="14.25" x14ac:dyDescent="0.2"/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 t="str">
        <f>"0"</f>
        <v>0</v>
      </c>
      <c r="E2" t="s">
        <v>5</v>
      </c>
    </row>
    <row r="3" spans="1:5" x14ac:dyDescent="0.2">
      <c r="B3" t="str">
        <f>"01"</f>
        <v>01</v>
      </c>
      <c r="E3" t="s">
        <v>6</v>
      </c>
    </row>
    <row r="4" spans="1:5" x14ac:dyDescent="0.2">
      <c r="C4" t="str">
        <f>"011"</f>
        <v>011</v>
      </c>
      <c r="E4" t="s">
        <v>6</v>
      </c>
    </row>
    <row r="5" spans="1:5" x14ac:dyDescent="0.2">
      <c r="D5" t="str">
        <f>"0110"</f>
        <v>0110</v>
      </c>
      <c r="E5" t="s">
        <v>6</v>
      </c>
    </row>
    <row r="6" spans="1:5" x14ac:dyDescent="0.2">
      <c r="B6" t="str">
        <f>"02"</f>
        <v>02</v>
      </c>
      <c r="E6" t="s">
        <v>7</v>
      </c>
    </row>
    <row r="7" spans="1:5" x14ac:dyDescent="0.2">
      <c r="C7" t="str">
        <f>"021"</f>
        <v>021</v>
      </c>
      <c r="E7" t="s">
        <v>7</v>
      </c>
    </row>
    <row r="8" spans="1:5" x14ac:dyDescent="0.2">
      <c r="D8" t="str">
        <f>"0210"</f>
        <v>0210</v>
      </c>
      <c r="E8" t="s">
        <v>7</v>
      </c>
    </row>
    <row r="9" spans="1:5" x14ac:dyDescent="0.2">
      <c r="B9" t="str">
        <f>"03"</f>
        <v>03</v>
      </c>
      <c r="E9" t="s">
        <v>8</v>
      </c>
    </row>
    <row r="10" spans="1:5" x14ac:dyDescent="0.2">
      <c r="C10" t="str">
        <f>"031"</f>
        <v>031</v>
      </c>
      <c r="E10" t="s">
        <v>8</v>
      </c>
    </row>
    <row r="11" spans="1:5" x14ac:dyDescent="0.2">
      <c r="D11" t="str">
        <f>"0310"</f>
        <v>0310</v>
      </c>
      <c r="E11" t="s">
        <v>8</v>
      </c>
    </row>
    <row r="12" spans="1:5" x14ac:dyDescent="0.2">
      <c r="A12" t="str">
        <f>"1"</f>
        <v>1</v>
      </c>
      <c r="E12" t="s">
        <v>9</v>
      </c>
    </row>
    <row r="13" spans="1:5" x14ac:dyDescent="0.2">
      <c r="B13" t="str">
        <f>"11"</f>
        <v>11</v>
      </c>
      <c r="E13" t="s">
        <v>10</v>
      </c>
    </row>
    <row r="14" spans="1:5" x14ac:dyDescent="0.2">
      <c r="C14" t="str">
        <f>"111"</f>
        <v>111</v>
      </c>
      <c r="E14" t="s">
        <v>11</v>
      </c>
    </row>
    <row r="15" spans="1:5" x14ac:dyDescent="0.2">
      <c r="D15" t="str">
        <f>"1111"</f>
        <v>1111</v>
      </c>
      <c r="E15" t="s">
        <v>12</v>
      </c>
    </row>
    <row r="16" spans="1:5" x14ac:dyDescent="0.2">
      <c r="D16" t="str">
        <f>"1112"</f>
        <v>1112</v>
      </c>
      <c r="E16" t="s">
        <v>13</v>
      </c>
    </row>
    <row r="17" spans="2:5" x14ac:dyDescent="0.2">
      <c r="D17" t="str">
        <f>"1113"</f>
        <v>1113</v>
      </c>
      <c r="E17" t="s">
        <v>14</v>
      </c>
    </row>
    <row r="18" spans="2:5" x14ac:dyDescent="0.2">
      <c r="D18" t="str">
        <f>"1114"</f>
        <v>1114</v>
      </c>
      <c r="E18" t="s">
        <v>15</v>
      </c>
    </row>
    <row r="19" spans="2:5" x14ac:dyDescent="0.2">
      <c r="C19" t="str">
        <f>"112"</f>
        <v>112</v>
      </c>
      <c r="E19" t="s">
        <v>16</v>
      </c>
    </row>
    <row r="20" spans="2:5" x14ac:dyDescent="0.2">
      <c r="D20" t="str">
        <f>"1120"</f>
        <v>1120</v>
      </c>
      <c r="E20" t="s">
        <v>16</v>
      </c>
    </row>
    <row r="21" spans="2:5" x14ac:dyDescent="0.2">
      <c r="B21" t="str">
        <f>"12"</f>
        <v>12</v>
      </c>
      <c r="E21" t="s">
        <v>17</v>
      </c>
    </row>
    <row r="22" spans="2:5" x14ac:dyDescent="0.2">
      <c r="C22" t="str">
        <f>"121"</f>
        <v>121</v>
      </c>
      <c r="E22" t="s">
        <v>18</v>
      </c>
    </row>
    <row r="23" spans="2:5" x14ac:dyDescent="0.2">
      <c r="D23" t="str">
        <f>"1211"</f>
        <v>1211</v>
      </c>
      <c r="E23" t="s">
        <v>19</v>
      </c>
    </row>
    <row r="24" spans="2:5" x14ac:dyDescent="0.2">
      <c r="D24" t="str">
        <f>"1212"</f>
        <v>1212</v>
      </c>
      <c r="E24" t="s">
        <v>20</v>
      </c>
    </row>
    <row r="25" spans="2:5" x14ac:dyDescent="0.2">
      <c r="D25" t="str">
        <f>"1213"</f>
        <v>1213</v>
      </c>
      <c r="E25" t="s">
        <v>21</v>
      </c>
    </row>
    <row r="26" spans="2:5" x14ac:dyDescent="0.2">
      <c r="D26" t="str">
        <f>"1219"</f>
        <v>1219</v>
      </c>
      <c r="E26" t="s">
        <v>22</v>
      </c>
    </row>
    <row r="27" spans="2:5" x14ac:dyDescent="0.2">
      <c r="C27" t="str">
        <f>"122"</f>
        <v>122</v>
      </c>
      <c r="E27" t="s">
        <v>23</v>
      </c>
    </row>
    <row r="28" spans="2:5" x14ac:dyDescent="0.2">
      <c r="D28" t="str">
        <f>"1221"</f>
        <v>1221</v>
      </c>
      <c r="E28" t="s">
        <v>24</v>
      </c>
    </row>
    <row r="29" spans="2:5" x14ac:dyDescent="0.2">
      <c r="D29" t="str">
        <f>"1222"</f>
        <v>1222</v>
      </c>
      <c r="E29" t="s">
        <v>25</v>
      </c>
    </row>
    <row r="30" spans="2:5" x14ac:dyDescent="0.2">
      <c r="D30" t="str">
        <f>"1223"</f>
        <v>1223</v>
      </c>
      <c r="E30" t="s">
        <v>26</v>
      </c>
    </row>
    <row r="31" spans="2:5" x14ac:dyDescent="0.2">
      <c r="B31" t="str">
        <f>"13"</f>
        <v>13</v>
      </c>
      <c r="E31" t="s">
        <v>27</v>
      </c>
    </row>
    <row r="32" spans="2:5" x14ac:dyDescent="0.2">
      <c r="C32" t="str">
        <f>"131"</f>
        <v>131</v>
      </c>
      <c r="E32" t="s">
        <v>28</v>
      </c>
    </row>
    <row r="33" spans="3:5" x14ac:dyDescent="0.2">
      <c r="D33" t="str">
        <f>"1311"</f>
        <v>1311</v>
      </c>
      <c r="E33" t="s">
        <v>29</v>
      </c>
    </row>
    <row r="34" spans="3:5" x14ac:dyDescent="0.2">
      <c r="D34" t="str">
        <f>"1312"</f>
        <v>1312</v>
      </c>
      <c r="E34" t="s">
        <v>30</v>
      </c>
    </row>
    <row r="35" spans="3:5" x14ac:dyDescent="0.2">
      <c r="C35" t="str">
        <f>"132"</f>
        <v>132</v>
      </c>
      <c r="E35" t="s">
        <v>31</v>
      </c>
    </row>
    <row r="36" spans="3:5" x14ac:dyDescent="0.2">
      <c r="D36" t="str">
        <f>"1321"</f>
        <v>1321</v>
      </c>
      <c r="E36" t="s">
        <v>32</v>
      </c>
    </row>
    <row r="37" spans="3:5" x14ac:dyDescent="0.2">
      <c r="D37" t="str">
        <f>"1322"</f>
        <v>1322</v>
      </c>
      <c r="E37" t="s">
        <v>33</v>
      </c>
    </row>
    <row r="38" spans="3:5" x14ac:dyDescent="0.2">
      <c r="D38" t="str">
        <f>"1323"</f>
        <v>1323</v>
      </c>
      <c r="E38" t="s">
        <v>34</v>
      </c>
    </row>
    <row r="39" spans="3:5" x14ac:dyDescent="0.2">
      <c r="D39" t="str">
        <f>"1324"</f>
        <v>1324</v>
      </c>
      <c r="E39" t="s">
        <v>35</v>
      </c>
    </row>
    <row r="40" spans="3:5" x14ac:dyDescent="0.2">
      <c r="C40" t="str">
        <f>"133"</f>
        <v>133</v>
      </c>
      <c r="E40" t="s">
        <v>36</v>
      </c>
    </row>
    <row r="41" spans="3:5" x14ac:dyDescent="0.2">
      <c r="D41" t="str">
        <f>"1330"</f>
        <v>1330</v>
      </c>
      <c r="E41" t="s">
        <v>36</v>
      </c>
    </row>
    <row r="42" spans="3:5" x14ac:dyDescent="0.2">
      <c r="C42" t="str">
        <f>"134"</f>
        <v>134</v>
      </c>
      <c r="E42" t="s">
        <v>37</v>
      </c>
    </row>
    <row r="43" spans="3:5" x14ac:dyDescent="0.2">
      <c r="D43" t="str">
        <f>"1341"</f>
        <v>1341</v>
      </c>
      <c r="E43" t="s">
        <v>38</v>
      </c>
    </row>
    <row r="44" spans="3:5" x14ac:dyDescent="0.2">
      <c r="D44" t="str">
        <f>"1342"</f>
        <v>1342</v>
      </c>
      <c r="E44" t="s">
        <v>39</v>
      </c>
    </row>
    <row r="45" spans="3:5" x14ac:dyDescent="0.2">
      <c r="D45" t="str">
        <f>"1343"</f>
        <v>1343</v>
      </c>
      <c r="E45" t="s">
        <v>40</v>
      </c>
    </row>
    <row r="46" spans="3:5" x14ac:dyDescent="0.2">
      <c r="D46" t="str">
        <f>"1344"</f>
        <v>1344</v>
      </c>
      <c r="E46" t="s">
        <v>41</v>
      </c>
    </row>
    <row r="47" spans="3:5" x14ac:dyDescent="0.2">
      <c r="D47" t="str">
        <f>"1345"</f>
        <v>1345</v>
      </c>
      <c r="E47" t="s">
        <v>42</v>
      </c>
    </row>
    <row r="48" spans="3:5" x14ac:dyDescent="0.2">
      <c r="D48" t="str">
        <f>"1346"</f>
        <v>1346</v>
      </c>
      <c r="E48" t="s">
        <v>43</v>
      </c>
    </row>
    <row r="49" spans="1:5" x14ac:dyDescent="0.2">
      <c r="D49" t="str">
        <f>"1349"</f>
        <v>1349</v>
      </c>
      <c r="E49" t="s">
        <v>44</v>
      </c>
    </row>
    <row r="50" spans="1:5" x14ac:dyDescent="0.2">
      <c r="B50" t="str">
        <f>"14"</f>
        <v>14</v>
      </c>
      <c r="E50" t="s">
        <v>45</v>
      </c>
    </row>
    <row r="51" spans="1:5" x14ac:dyDescent="0.2">
      <c r="C51" t="str">
        <f>"141"</f>
        <v>141</v>
      </c>
      <c r="E51" t="s">
        <v>46</v>
      </c>
    </row>
    <row r="52" spans="1:5" x14ac:dyDescent="0.2">
      <c r="D52" t="str">
        <f>"1411"</f>
        <v>1411</v>
      </c>
      <c r="E52" t="s">
        <v>47</v>
      </c>
    </row>
    <row r="53" spans="1:5" x14ac:dyDescent="0.2">
      <c r="D53" t="str">
        <f>"1412"</f>
        <v>1412</v>
      </c>
      <c r="E53" t="s">
        <v>48</v>
      </c>
    </row>
    <row r="54" spans="1:5" x14ac:dyDescent="0.2">
      <c r="C54" t="str">
        <f>"142"</f>
        <v>142</v>
      </c>
      <c r="E54" t="s">
        <v>49</v>
      </c>
    </row>
    <row r="55" spans="1:5" x14ac:dyDescent="0.2">
      <c r="D55" t="str">
        <f>"1420"</f>
        <v>1420</v>
      </c>
      <c r="E55" t="s">
        <v>49</v>
      </c>
    </row>
    <row r="56" spans="1:5" x14ac:dyDescent="0.2">
      <c r="C56" t="str">
        <f>"143"</f>
        <v>143</v>
      </c>
      <c r="E56" t="s">
        <v>50</v>
      </c>
    </row>
    <row r="57" spans="1:5" x14ac:dyDescent="0.2">
      <c r="D57" t="str">
        <f>"1431"</f>
        <v>1431</v>
      </c>
      <c r="E57" t="s">
        <v>51</v>
      </c>
    </row>
    <row r="58" spans="1:5" x14ac:dyDescent="0.2">
      <c r="D58" t="str">
        <f>"1439"</f>
        <v>1439</v>
      </c>
      <c r="E58" t="s">
        <v>52</v>
      </c>
    </row>
    <row r="59" spans="1:5" x14ac:dyDescent="0.2">
      <c r="A59" t="str">
        <f>"2"</f>
        <v>2</v>
      </c>
      <c r="E59" t="s">
        <v>53</v>
      </c>
    </row>
    <row r="60" spans="1:5" x14ac:dyDescent="0.2">
      <c r="B60" t="str">
        <f>"21"</f>
        <v>21</v>
      </c>
      <c r="E60" t="s">
        <v>54</v>
      </c>
    </row>
    <row r="61" spans="1:5" x14ac:dyDescent="0.2">
      <c r="C61" t="str">
        <f>"211"</f>
        <v>211</v>
      </c>
      <c r="E61" t="s">
        <v>55</v>
      </c>
    </row>
    <row r="62" spans="1:5" x14ac:dyDescent="0.2">
      <c r="D62" t="str">
        <f>"2111"</f>
        <v>2111</v>
      </c>
      <c r="E62" t="s">
        <v>56</v>
      </c>
    </row>
    <row r="63" spans="1:5" x14ac:dyDescent="0.2">
      <c r="D63" t="str">
        <f>"2112"</f>
        <v>2112</v>
      </c>
      <c r="E63" t="s">
        <v>57</v>
      </c>
    </row>
    <row r="64" spans="1:5" x14ac:dyDescent="0.2">
      <c r="D64" t="str">
        <f>"2113"</f>
        <v>2113</v>
      </c>
      <c r="E64" t="s">
        <v>58</v>
      </c>
    </row>
    <row r="65" spans="3:5" x14ac:dyDescent="0.2">
      <c r="D65" t="str">
        <f>"2114"</f>
        <v>2114</v>
      </c>
      <c r="E65" t="s">
        <v>59</v>
      </c>
    </row>
    <row r="66" spans="3:5" x14ac:dyDescent="0.2">
      <c r="C66" t="str">
        <f>"212"</f>
        <v>212</v>
      </c>
      <c r="E66" t="s">
        <v>60</v>
      </c>
    </row>
    <row r="67" spans="3:5" x14ac:dyDescent="0.2">
      <c r="D67" t="str">
        <f>"2120"</f>
        <v>2120</v>
      </c>
      <c r="E67" t="s">
        <v>60</v>
      </c>
    </row>
    <row r="68" spans="3:5" x14ac:dyDescent="0.2">
      <c r="C68" t="str">
        <f>"213"</f>
        <v>213</v>
      </c>
      <c r="E68" t="s">
        <v>61</v>
      </c>
    </row>
    <row r="69" spans="3:5" x14ac:dyDescent="0.2">
      <c r="D69" t="str">
        <f>"2131"</f>
        <v>2131</v>
      </c>
      <c r="E69" t="s">
        <v>62</v>
      </c>
    </row>
    <row r="70" spans="3:5" x14ac:dyDescent="0.2">
      <c r="D70" t="str">
        <f>"2132"</f>
        <v>2132</v>
      </c>
      <c r="E70" t="s">
        <v>63</v>
      </c>
    </row>
    <row r="71" spans="3:5" x14ac:dyDescent="0.2">
      <c r="D71" t="str">
        <f>"2133"</f>
        <v>2133</v>
      </c>
      <c r="E71" t="s">
        <v>64</v>
      </c>
    </row>
    <row r="72" spans="3:5" x14ac:dyDescent="0.2">
      <c r="C72" t="str">
        <f>"214"</f>
        <v>214</v>
      </c>
      <c r="E72" t="s">
        <v>65</v>
      </c>
    </row>
    <row r="73" spans="3:5" x14ac:dyDescent="0.2">
      <c r="D73" t="str">
        <f>"2141"</f>
        <v>2141</v>
      </c>
      <c r="E73" t="s">
        <v>66</v>
      </c>
    </row>
    <row r="74" spans="3:5" x14ac:dyDescent="0.2">
      <c r="D74" t="str">
        <f>"2142"</f>
        <v>2142</v>
      </c>
      <c r="E74" t="s">
        <v>67</v>
      </c>
    </row>
    <row r="75" spans="3:5" x14ac:dyDescent="0.2">
      <c r="D75" t="str">
        <f>"2143"</f>
        <v>2143</v>
      </c>
      <c r="E75" t="s">
        <v>68</v>
      </c>
    </row>
    <row r="76" spans="3:5" x14ac:dyDescent="0.2">
      <c r="D76" t="str">
        <f>"2144"</f>
        <v>2144</v>
      </c>
      <c r="E76" t="s">
        <v>69</v>
      </c>
    </row>
    <row r="77" spans="3:5" x14ac:dyDescent="0.2">
      <c r="D77" t="str">
        <f>"2145"</f>
        <v>2145</v>
      </c>
      <c r="E77" t="s">
        <v>70</v>
      </c>
    </row>
    <row r="78" spans="3:5" x14ac:dyDescent="0.2">
      <c r="D78" t="str">
        <f>"2146"</f>
        <v>2146</v>
      </c>
      <c r="E78" t="s">
        <v>71</v>
      </c>
    </row>
    <row r="79" spans="3:5" x14ac:dyDescent="0.2">
      <c r="D79" t="str">
        <f>"2149"</f>
        <v>2149</v>
      </c>
      <c r="E79" t="s">
        <v>72</v>
      </c>
    </row>
    <row r="80" spans="3:5" x14ac:dyDescent="0.2">
      <c r="C80" t="str">
        <f>"215"</f>
        <v>215</v>
      </c>
      <c r="E80" t="s">
        <v>73</v>
      </c>
    </row>
    <row r="81" spans="2:5" x14ac:dyDescent="0.2">
      <c r="D81" t="str">
        <f>"2151"</f>
        <v>2151</v>
      </c>
      <c r="E81" t="s">
        <v>74</v>
      </c>
    </row>
    <row r="82" spans="2:5" x14ac:dyDescent="0.2">
      <c r="D82" t="str">
        <f>"2152"</f>
        <v>2152</v>
      </c>
      <c r="E82" t="s">
        <v>75</v>
      </c>
    </row>
    <row r="83" spans="2:5" x14ac:dyDescent="0.2">
      <c r="D83" t="str">
        <f>"2153"</f>
        <v>2153</v>
      </c>
      <c r="E83" t="s">
        <v>76</v>
      </c>
    </row>
    <row r="84" spans="2:5" x14ac:dyDescent="0.2">
      <c r="C84" t="str">
        <f>"216"</f>
        <v>216</v>
      </c>
      <c r="E84" t="s">
        <v>77</v>
      </c>
    </row>
    <row r="85" spans="2:5" x14ac:dyDescent="0.2">
      <c r="D85" t="str">
        <f>"2161"</f>
        <v>2161</v>
      </c>
      <c r="E85" t="s">
        <v>78</v>
      </c>
    </row>
    <row r="86" spans="2:5" x14ac:dyDescent="0.2">
      <c r="D86" t="str">
        <f>"2162"</f>
        <v>2162</v>
      </c>
      <c r="E86" t="s">
        <v>79</v>
      </c>
    </row>
    <row r="87" spans="2:5" x14ac:dyDescent="0.2">
      <c r="D87" t="str">
        <f>"2163"</f>
        <v>2163</v>
      </c>
      <c r="E87" t="s">
        <v>80</v>
      </c>
    </row>
    <row r="88" spans="2:5" x14ac:dyDescent="0.2">
      <c r="D88" t="str">
        <f>"2164"</f>
        <v>2164</v>
      </c>
      <c r="E88" t="s">
        <v>81</v>
      </c>
    </row>
    <row r="89" spans="2:5" x14ac:dyDescent="0.2">
      <c r="D89" t="str">
        <f>"2165"</f>
        <v>2165</v>
      </c>
      <c r="E89" t="s">
        <v>82</v>
      </c>
    </row>
    <row r="90" spans="2:5" x14ac:dyDescent="0.2">
      <c r="D90" t="str">
        <f>"2166"</f>
        <v>2166</v>
      </c>
      <c r="E90" t="s">
        <v>83</v>
      </c>
    </row>
    <row r="91" spans="2:5" x14ac:dyDescent="0.2">
      <c r="B91" t="str">
        <f>"22"</f>
        <v>22</v>
      </c>
      <c r="E91" t="s">
        <v>84</v>
      </c>
    </row>
    <row r="92" spans="2:5" x14ac:dyDescent="0.2">
      <c r="C92" t="str">
        <f>"221"</f>
        <v>221</v>
      </c>
      <c r="E92" t="s">
        <v>85</v>
      </c>
    </row>
    <row r="93" spans="2:5" x14ac:dyDescent="0.2">
      <c r="D93" t="str">
        <f>"2211"</f>
        <v>2211</v>
      </c>
      <c r="E93" t="s">
        <v>86</v>
      </c>
    </row>
    <row r="94" spans="2:5" x14ac:dyDescent="0.2">
      <c r="D94" t="str">
        <f>"2212"</f>
        <v>2212</v>
      </c>
      <c r="E94" t="s">
        <v>87</v>
      </c>
    </row>
    <row r="95" spans="2:5" x14ac:dyDescent="0.2">
      <c r="C95" t="str">
        <f>"222"</f>
        <v>222</v>
      </c>
      <c r="E95" t="s">
        <v>88</v>
      </c>
    </row>
    <row r="96" spans="2:5" x14ac:dyDescent="0.2">
      <c r="D96" t="str">
        <f>"2221"</f>
        <v>2221</v>
      </c>
      <c r="E96" t="s">
        <v>89</v>
      </c>
    </row>
    <row r="97" spans="3:5" x14ac:dyDescent="0.2">
      <c r="D97" t="str">
        <f>"2222"</f>
        <v>2222</v>
      </c>
      <c r="E97" t="s">
        <v>90</v>
      </c>
    </row>
    <row r="98" spans="3:5" x14ac:dyDescent="0.2">
      <c r="C98" t="str">
        <f>"223"</f>
        <v>223</v>
      </c>
      <c r="E98" t="s">
        <v>91</v>
      </c>
    </row>
    <row r="99" spans="3:5" x14ac:dyDescent="0.2">
      <c r="D99" t="str">
        <f>"2230"</f>
        <v>2230</v>
      </c>
      <c r="E99" t="s">
        <v>91</v>
      </c>
    </row>
    <row r="100" spans="3:5" x14ac:dyDescent="0.2">
      <c r="C100" t="str">
        <f>"224"</f>
        <v>224</v>
      </c>
      <c r="E100" t="s">
        <v>92</v>
      </c>
    </row>
    <row r="101" spans="3:5" x14ac:dyDescent="0.2">
      <c r="D101" t="str">
        <f>"2240"</f>
        <v>2240</v>
      </c>
      <c r="E101" t="s">
        <v>92</v>
      </c>
    </row>
    <row r="102" spans="3:5" x14ac:dyDescent="0.2">
      <c r="C102" t="str">
        <f>"225"</f>
        <v>225</v>
      </c>
      <c r="E102" t="s">
        <v>93</v>
      </c>
    </row>
    <row r="103" spans="3:5" x14ac:dyDescent="0.2">
      <c r="D103" t="str">
        <f>"2250"</f>
        <v>2250</v>
      </c>
      <c r="E103" t="s">
        <v>93</v>
      </c>
    </row>
    <row r="104" spans="3:5" x14ac:dyDescent="0.2">
      <c r="C104" t="str">
        <f>"226"</f>
        <v>226</v>
      </c>
      <c r="E104" t="s">
        <v>94</v>
      </c>
    </row>
    <row r="105" spans="3:5" x14ac:dyDescent="0.2">
      <c r="D105" t="str">
        <f>"2261"</f>
        <v>2261</v>
      </c>
      <c r="E105" t="s">
        <v>95</v>
      </c>
    </row>
    <row r="106" spans="3:5" x14ac:dyDescent="0.2">
      <c r="D106" t="str">
        <f>"2262"</f>
        <v>2262</v>
      </c>
      <c r="E106" t="s">
        <v>96</v>
      </c>
    </row>
    <row r="107" spans="3:5" x14ac:dyDescent="0.2">
      <c r="D107" t="str">
        <f>"2263"</f>
        <v>2263</v>
      </c>
      <c r="E107" t="s">
        <v>97</v>
      </c>
    </row>
    <row r="108" spans="3:5" x14ac:dyDescent="0.2">
      <c r="D108" t="str">
        <f>"2264"</f>
        <v>2264</v>
      </c>
      <c r="E108" t="s">
        <v>98</v>
      </c>
    </row>
    <row r="109" spans="3:5" x14ac:dyDescent="0.2">
      <c r="D109" t="str">
        <f>"2265"</f>
        <v>2265</v>
      </c>
      <c r="E109" t="s">
        <v>99</v>
      </c>
    </row>
    <row r="110" spans="3:5" x14ac:dyDescent="0.2">
      <c r="D110" t="str">
        <f>"2266"</f>
        <v>2266</v>
      </c>
      <c r="E110" t="s">
        <v>100</v>
      </c>
    </row>
    <row r="111" spans="3:5" x14ac:dyDescent="0.2">
      <c r="D111" t="str">
        <f>"2267"</f>
        <v>2267</v>
      </c>
      <c r="E111" t="s">
        <v>101</v>
      </c>
    </row>
    <row r="112" spans="3:5" x14ac:dyDescent="0.2">
      <c r="D112" t="str">
        <f>"2269"</f>
        <v>2269</v>
      </c>
      <c r="E112" t="s">
        <v>102</v>
      </c>
    </row>
    <row r="113" spans="2:5" x14ac:dyDescent="0.2">
      <c r="B113" t="str">
        <f>"23"</f>
        <v>23</v>
      </c>
      <c r="E113" t="s">
        <v>103</v>
      </c>
    </row>
    <row r="114" spans="2:5" x14ac:dyDescent="0.2">
      <c r="C114" t="str">
        <f>"231"</f>
        <v>231</v>
      </c>
      <c r="E114" t="s">
        <v>104</v>
      </c>
    </row>
    <row r="115" spans="2:5" x14ac:dyDescent="0.2">
      <c r="D115" t="str">
        <f>"2310"</f>
        <v>2310</v>
      </c>
      <c r="E115" t="s">
        <v>104</v>
      </c>
    </row>
    <row r="116" spans="2:5" x14ac:dyDescent="0.2">
      <c r="C116" t="str">
        <f>"232"</f>
        <v>232</v>
      </c>
      <c r="E116" t="s">
        <v>105</v>
      </c>
    </row>
    <row r="117" spans="2:5" x14ac:dyDescent="0.2">
      <c r="D117" t="str">
        <f>"2320"</f>
        <v>2320</v>
      </c>
      <c r="E117" t="s">
        <v>105</v>
      </c>
    </row>
    <row r="118" spans="2:5" x14ac:dyDescent="0.2">
      <c r="C118" t="str">
        <f>"233"</f>
        <v>233</v>
      </c>
      <c r="E118" t="s">
        <v>106</v>
      </c>
    </row>
    <row r="119" spans="2:5" x14ac:dyDescent="0.2">
      <c r="D119" t="str">
        <f>"2330"</f>
        <v>2330</v>
      </c>
      <c r="E119" t="s">
        <v>106</v>
      </c>
    </row>
    <row r="120" spans="2:5" x14ac:dyDescent="0.2">
      <c r="C120" t="str">
        <f>"234"</f>
        <v>234</v>
      </c>
      <c r="E120" t="s">
        <v>107</v>
      </c>
    </row>
    <row r="121" spans="2:5" x14ac:dyDescent="0.2">
      <c r="D121" t="str">
        <f>"2341"</f>
        <v>2341</v>
      </c>
      <c r="E121" t="s">
        <v>108</v>
      </c>
    </row>
    <row r="122" spans="2:5" x14ac:dyDescent="0.2">
      <c r="D122" t="str">
        <f>"2342"</f>
        <v>2342</v>
      </c>
      <c r="E122" t="s">
        <v>109</v>
      </c>
    </row>
    <row r="123" spans="2:5" x14ac:dyDescent="0.2">
      <c r="C123" t="str">
        <f>"235"</f>
        <v>235</v>
      </c>
      <c r="E123" t="s">
        <v>110</v>
      </c>
    </row>
    <row r="124" spans="2:5" x14ac:dyDescent="0.2">
      <c r="D124" t="str">
        <f>"2351"</f>
        <v>2351</v>
      </c>
      <c r="E124" t="s">
        <v>111</v>
      </c>
    </row>
    <row r="125" spans="2:5" x14ac:dyDescent="0.2">
      <c r="D125" t="str">
        <f>"2352"</f>
        <v>2352</v>
      </c>
      <c r="E125" t="s">
        <v>112</v>
      </c>
    </row>
    <row r="126" spans="2:5" x14ac:dyDescent="0.2">
      <c r="D126" t="str">
        <f>"2353"</f>
        <v>2353</v>
      </c>
      <c r="E126" t="s">
        <v>113</v>
      </c>
    </row>
    <row r="127" spans="2:5" x14ac:dyDescent="0.2">
      <c r="D127" t="str">
        <f>"2354"</f>
        <v>2354</v>
      </c>
      <c r="E127" t="s">
        <v>114</v>
      </c>
    </row>
    <row r="128" spans="2:5" x14ac:dyDescent="0.2">
      <c r="D128" t="str">
        <f>"2355"</f>
        <v>2355</v>
      </c>
      <c r="E128" t="s">
        <v>115</v>
      </c>
    </row>
    <row r="129" spans="2:5" x14ac:dyDescent="0.2">
      <c r="D129" t="str">
        <f>"2356"</f>
        <v>2356</v>
      </c>
      <c r="E129" t="s">
        <v>116</v>
      </c>
    </row>
    <row r="130" spans="2:5" x14ac:dyDescent="0.2">
      <c r="D130" t="str">
        <f>"2359"</f>
        <v>2359</v>
      </c>
      <c r="E130" t="s">
        <v>117</v>
      </c>
    </row>
    <row r="131" spans="2:5" x14ac:dyDescent="0.2">
      <c r="B131" t="str">
        <f>"24"</f>
        <v>24</v>
      </c>
      <c r="E131" t="s">
        <v>118</v>
      </c>
    </row>
    <row r="132" spans="2:5" x14ac:dyDescent="0.2">
      <c r="C132" t="str">
        <f>"241"</f>
        <v>241</v>
      </c>
      <c r="E132" t="s">
        <v>119</v>
      </c>
    </row>
    <row r="133" spans="2:5" x14ac:dyDescent="0.2">
      <c r="D133" t="str">
        <f>"2411"</f>
        <v>2411</v>
      </c>
      <c r="E133" t="s">
        <v>120</v>
      </c>
    </row>
    <row r="134" spans="2:5" x14ac:dyDescent="0.2">
      <c r="D134" t="str">
        <f>"2412"</f>
        <v>2412</v>
      </c>
      <c r="E134" t="s">
        <v>121</v>
      </c>
    </row>
    <row r="135" spans="2:5" x14ac:dyDescent="0.2">
      <c r="D135" t="str">
        <f>"2413"</f>
        <v>2413</v>
      </c>
      <c r="E135" t="s">
        <v>122</v>
      </c>
    </row>
    <row r="136" spans="2:5" x14ac:dyDescent="0.2">
      <c r="C136" t="str">
        <f>"242"</f>
        <v>242</v>
      </c>
      <c r="E136" t="s">
        <v>123</v>
      </c>
    </row>
    <row r="137" spans="2:5" x14ac:dyDescent="0.2">
      <c r="D137" t="str">
        <f>"2421"</f>
        <v>2421</v>
      </c>
      <c r="E137" t="s">
        <v>124</v>
      </c>
    </row>
    <row r="138" spans="2:5" x14ac:dyDescent="0.2">
      <c r="D138" t="str">
        <f>"2422"</f>
        <v>2422</v>
      </c>
      <c r="E138" t="s">
        <v>125</v>
      </c>
    </row>
    <row r="139" spans="2:5" x14ac:dyDescent="0.2">
      <c r="D139" t="str">
        <f>"2423"</f>
        <v>2423</v>
      </c>
      <c r="E139" t="s">
        <v>126</v>
      </c>
    </row>
    <row r="140" spans="2:5" x14ac:dyDescent="0.2">
      <c r="D140" t="str">
        <f>"2424"</f>
        <v>2424</v>
      </c>
      <c r="E140" t="s">
        <v>127</v>
      </c>
    </row>
    <row r="141" spans="2:5" x14ac:dyDescent="0.2">
      <c r="C141" t="str">
        <f>"243"</f>
        <v>243</v>
      </c>
      <c r="E141" t="s">
        <v>128</v>
      </c>
    </row>
    <row r="142" spans="2:5" x14ac:dyDescent="0.2">
      <c r="D142" t="str">
        <f>"2431"</f>
        <v>2431</v>
      </c>
      <c r="E142" t="s">
        <v>129</v>
      </c>
    </row>
    <row r="143" spans="2:5" x14ac:dyDescent="0.2">
      <c r="D143" t="str">
        <f>"2432"</f>
        <v>2432</v>
      </c>
      <c r="E143" t="s">
        <v>130</v>
      </c>
    </row>
    <row r="144" spans="2:5" x14ac:dyDescent="0.2">
      <c r="D144" t="str">
        <f>"2433"</f>
        <v>2433</v>
      </c>
      <c r="E144" t="s">
        <v>131</v>
      </c>
    </row>
    <row r="145" spans="2:5" x14ac:dyDescent="0.2">
      <c r="D145" t="str">
        <f>"2434"</f>
        <v>2434</v>
      </c>
      <c r="E145" t="s">
        <v>132</v>
      </c>
    </row>
    <row r="146" spans="2:5" x14ac:dyDescent="0.2">
      <c r="B146" t="str">
        <f>"25"</f>
        <v>25</v>
      </c>
      <c r="E146" t="s">
        <v>133</v>
      </c>
    </row>
    <row r="147" spans="2:5" x14ac:dyDescent="0.2">
      <c r="C147" t="str">
        <f>"251"</f>
        <v>251</v>
      </c>
      <c r="E147" t="s">
        <v>134</v>
      </c>
    </row>
    <row r="148" spans="2:5" x14ac:dyDescent="0.2">
      <c r="D148" t="str">
        <f>"2511"</f>
        <v>2511</v>
      </c>
      <c r="E148" t="s">
        <v>135</v>
      </c>
    </row>
    <row r="149" spans="2:5" x14ac:dyDescent="0.2">
      <c r="D149" t="str">
        <f>"2512"</f>
        <v>2512</v>
      </c>
      <c r="E149" t="s">
        <v>136</v>
      </c>
    </row>
    <row r="150" spans="2:5" x14ac:dyDescent="0.2">
      <c r="D150" t="str">
        <f>"2513"</f>
        <v>2513</v>
      </c>
      <c r="E150" t="s">
        <v>137</v>
      </c>
    </row>
    <row r="151" spans="2:5" x14ac:dyDescent="0.2">
      <c r="D151" t="str">
        <f>"2514"</f>
        <v>2514</v>
      </c>
      <c r="E151" t="s">
        <v>138</v>
      </c>
    </row>
    <row r="152" spans="2:5" x14ac:dyDescent="0.2">
      <c r="D152" t="str">
        <f>"2519"</f>
        <v>2519</v>
      </c>
      <c r="E152" t="s">
        <v>139</v>
      </c>
    </row>
    <row r="153" spans="2:5" x14ac:dyDescent="0.2">
      <c r="C153" t="str">
        <f>"252"</f>
        <v>252</v>
      </c>
      <c r="E153" t="s">
        <v>140</v>
      </c>
    </row>
    <row r="154" spans="2:5" x14ac:dyDescent="0.2">
      <c r="D154" t="str">
        <f>"2521"</f>
        <v>2521</v>
      </c>
      <c r="E154" t="s">
        <v>141</v>
      </c>
    </row>
    <row r="155" spans="2:5" x14ac:dyDescent="0.2">
      <c r="D155" t="str">
        <f>"2522"</f>
        <v>2522</v>
      </c>
      <c r="E155" t="s">
        <v>142</v>
      </c>
    </row>
    <row r="156" spans="2:5" x14ac:dyDescent="0.2">
      <c r="D156" t="str">
        <f>"2523"</f>
        <v>2523</v>
      </c>
      <c r="E156" t="s">
        <v>143</v>
      </c>
    </row>
    <row r="157" spans="2:5" x14ac:dyDescent="0.2">
      <c r="D157" t="str">
        <f>"2529"</f>
        <v>2529</v>
      </c>
      <c r="E157" t="s">
        <v>144</v>
      </c>
    </row>
    <row r="158" spans="2:5" x14ac:dyDescent="0.2">
      <c r="B158" t="str">
        <f>"26"</f>
        <v>26</v>
      </c>
      <c r="E158" t="s">
        <v>145</v>
      </c>
    </row>
    <row r="159" spans="2:5" x14ac:dyDescent="0.2">
      <c r="C159" t="str">
        <f>"261"</f>
        <v>261</v>
      </c>
      <c r="E159" t="s">
        <v>146</v>
      </c>
    </row>
    <row r="160" spans="2:5" x14ac:dyDescent="0.2">
      <c r="D160" t="str">
        <f>"2611"</f>
        <v>2611</v>
      </c>
      <c r="E160" t="s">
        <v>147</v>
      </c>
    </row>
    <row r="161" spans="3:5" x14ac:dyDescent="0.2">
      <c r="D161" t="str">
        <f>"2612"</f>
        <v>2612</v>
      </c>
      <c r="E161" t="s">
        <v>148</v>
      </c>
    </row>
    <row r="162" spans="3:5" x14ac:dyDescent="0.2">
      <c r="D162" t="str">
        <f>"2619"</f>
        <v>2619</v>
      </c>
      <c r="E162" t="s">
        <v>149</v>
      </c>
    </row>
    <row r="163" spans="3:5" x14ac:dyDescent="0.2">
      <c r="C163" t="str">
        <f>"262"</f>
        <v>262</v>
      </c>
      <c r="E163" t="s">
        <v>150</v>
      </c>
    </row>
    <row r="164" spans="3:5" x14ac:dyDescent="0.2">
      <c r="D164" t="str">
        <f>"2621"</f>
        <v>2621</v>
      </c>
      <c r="E164" t="s">
        <v>151</v>
      </c>
    </row>
    <row r="165" spans="3:5" x14ac:dyDescent="0.2">
      <c r="D165" t="str">
        <f>"2622"</f>
        <v>2622</v>
      </c>
      <c r="E165" t="s">
        <v>152</v>
      </c>
    </row>
    <row r="166" spans="3:5" x14ac:dyDescent="0.2">
      <c r="C166" t="str">
        <f>"263"</f>
        <v>263</v>
      </c>
      <c r="E166" t="s">
        <v>153</v>
      </c>
    </row>
    <row r="167" spans="3:5" x14ac:dyDescent="0.2">
      <c r="D167" t="str">
        <f>"2631"</f>
        <v>2631</v>
      </c>
      <c r="E167" t="s">
        <v>154</v>
      </c>
    </row>
    <row r="168" spans="3:5" x14ac:dyDescent="0.2">
      <c r="D168" t="str">
        <f>"2632"</f>
        <v>2632</v>
      </c>
      <c r="E168" t="s">
        <v>155</v>
      </c>
    </row>
    <row r="169" spans="3:5" x14ac:dyDescent="0.2">
      <c r="D169" t="str">
        <f>"2633"</f>
        <v>2633</v>
      </c>
      <c r="E169" t="s">
        <v>156</v>
      </c>
    </row>
    <row r="170" spans="3:5" x14ac:dyDescent="0.2">
      <c r="D170" t="str">
        <f>"2634"</f>
        <v>2634</v>
      </c>
      <c r="E170" t="s">
        <v>157</v>
      </c>
    </row>
    <row r="171" spans="3:5" x14ac:dyDescent="0.2">
      <c r="D171" t="str">
        <f>"2635"</f>
        <v>2635</v>
      </c>
      <c r="E171" t="s">
        <v>158</v>
      </c>
    </row>
    <row r="172" spans="3:5" x14ac:dyDescent="0.2">
      <c r="D172" t="str">
        <f>"2636"</f>
        <v>2636</v>
      </c>
      <c r="E172" t="s">
        <v>159</v>
      </c>
    </row>
    <row r="173" spans="3:5" x14ac:dyDescent="0.2">
      <c r="C173" t="str">
        <f>"264"</f>
        <v>264</v>
      </c>
      <c r="E173" t="s">
        <v>160</v>
      </c>
    </row>
    <row r="174" spans="3:5" x14ac:dyDescent="0.2">
      <c r="D174" t="str">
        <f>"2641"</f>
        <v>2641</v>
      </c>
      <c r="E174" t="s">
        <v>161</v>
      </c>
    </row>
    <row r="175" spans="3:5" x14ac:dyDescent="0.2">
      <c r="D175" t="str">
        <f>"2642"</f>
        <v>2642</v>
      </c>
      <c r="E175" t="s">
        <v>162</v>
      </c>
    </row>
    <row r="176" spans="3:5" x14ac:dyDescent="0.2">
      <c r="D176" t="str">
        <f>"2643"</f>
        <v>2643</v>
      </c>
      <c r="E176" t="s">
        <v>163</v>
      </c>
    </row>
    <row r="177" spans="1:5" x14ac:dyDescent="0.2">
      <c r="C177" t="str">
        <f>"265"</f>
        <v>265</v>
      </c>
      <c r="E177" t="s">
        <v>164</v>
      </c>
    </row>
    <row r="178" spans="1:5" x14ac:dyDescent="0.2">
      <c r="D178" t="str">
        <f>"2651"</f>
        <v>2651</v>
      </c>
      <c r="E178" t="s">
        <v>165</v>
      </c>
    </row>
    <row r="179" spans="1:5" x14ac:dyDescent="0.2">
      <c r="D179" t="str">
        <f>"2652"</f>
        <v>2652</v>
      </c>
      <c r="E179" t="s">
        <v>166</v>
      </c>
    </row>
    <row r="180" spans="1:5" x14ac:dyDescent="0.2">
      <c r="D180" t="str">
        <f>"2653"</f>
        <v>2653</v>
      </c>
      <c r="E180" t="s">
        <v>167</v>
      </c>
    </row>
    <row r="181" spans="1:5" x14ac:dyDescent="0.2">
      <c r="D181" t="str">
        <f>"2654"</f>
        <v>2654</v>
      </c>
      <c r="E181" t="s">
        <v>168</v>
      </c>
    </row>
    <row r="182" spans="1:5" x14ac:dyDescent="0.2">
      <c r="D182" t="str">
        <f>"2655"</f>
        <v>2655</v>
      </c>
      <c r="E182" t="s">
        <v>169</v>
      </c>
    </row>
    <row r="183" spans="1:5" x14ac:dyDescent="0.2">
      <c r="D183" t="str">
        <f>"2656"</f>
        <v>2656</v>
      </c>
      <c r="E183" t="s">
        <v>170</v>
      </c>
    </row>
    <row r="184" spans="1:5" x14ac:dyDescent="0.2">
      <c r="D184" t="str">
        <f>"2659"</f>
        <v>2659</v>
      </c>
      <c r="E184" t="s">
        <v>171</v>
      </c>
    </row>
    <row r="185" spans="1:5" x14ac:dyDescent="0.2">
      <c r="A185" t="str">
        <f>"3"</f>
        <v>3</v>
      </c>
      <c r="E185" t="s">
        <v>172</v>
      </c>
    </row>
    <row r="186" spans="1:5" x14ac:dyDescent="0.2">
      <c r="B186" t="str">
        <f>"31"</f>
        <v>31</v>
      </c>
      <c r="E186" t="s">
        <v>173</v>
      </c>
    </row>
    <row r="187" spans="1:5" x14ac:dyDescent="0.2">
      <c r="C187" t="str">
        <f>"311"</f>
        <v>311</v>
      </c>
      <c r="E187" t="s">
        <v>174</v>
      </c>
    </row>
    <row r="188" spans="1:5" x14ac:dyDescent="0.2">
      <c r="D188" t="str">
        <f>"3111"</f>
        <v>3111</v>
      </c>
      <c r="E188" t="s">
        <v>175</v>
      </c>
    </row>
    <row r="189" spans="1:5" x14ac:dyDescent="0.2">
      <c r="D189" t="str">
        <f>"3112"</f>
        <v>3112</v>
      </c>
      <c r="E189" t="s">
        <v>176</v>
      </c>
    </row>
    <row r="190" spans="1:5" x14ac:dyDescent="0.2">
      <c r="D190" t="str">
        <f>"3113"</f>
        <v>3113</v>
      </c>
      <c r="E190" t="s">
        <v>177</v>
      </c>
    </row>
    <row r="191" spans="1:5" x14ac:dyDescent="0.2">
      <c r="D191" t="str">
        <f>"3114"</f>
        <v>3114</v>
      </c>
      <c r="E191" t="s">
        <v>178</v>
      </c>
    </row>
    <row r="192" spans="1:5" x14ac:dyDescent="0.2">
      <c r="D192" t="str">
        <f>"3115"</f>
        <v>3115</v>
      </c>
      <c r="E192" t="s">
        <v>179</v>
      </c>
    </row>
    <row r="193" spans="3:5" x14ac:dyDescent="0.2">
      <c r="D193" t="str">
        <f>"3116"</f>
        <v>3116</v>
      </c>
      <c r="E193" t="s">
        <v>180</v>
      </c>
    </row>
    <row r="194" spans="3:5" x14ac:dyDescent="0.2">
      <c r="D194" t="str">
        <f>"3117"</f>
        <v>3117</v>
      </c>
      <c r="E194" t="s">
        <v>181</v>
      </c>
    </row>
    <row r="195" spans="3:5" x14ac:dyDescent="0.2">
      <c r="D195" t="str">
        <f>"3118"</f>
        <v>3118</v>
      </c>
      <c r="E195" t="s">
        <v>182</v>
      </c>
    </row>
    <row r="196" spans="3:5" x14ac:dyDescent="0.2">
      <c r="D196" t="str">
        <f>"3119"</f>
        <v>3119</v>
      </c>
      <c r="E196" t="s">
        <v>183</v>
      </c>
    </row>
    <row r="197" spans="3:5" x14ac:dyDescent="0.2">
      <c r="C197" t="str">
        <f>"312"</f>
        <v>312</v>
      </c>
      <c r="E197" t="s">
        <v>184</v>
      </c>
    </row>
    <row r="198" spans="3:5" x14ac:dyDescent="0.2">
      <c r="D198" t="str">
        <f>"3121"</f>
        <v>3121</v>
      </c>
      <c r="E198" t="s">
        <v>185</v>
      </c>
    </row>
    <row r="199" spans="3:5" x14ac:dyDescent="0.2">
      <c r="D199" t="str">
        <f>"3122"</f>
        <v>3122</v>
      </c>
      <c r="E199" t="s">
        <v>186</v>
      </c>
    </row>
    <row r="200" spans="3:5" x14ac:dyDescent="0.2">
      <c r="D200" t="str">
        <f>"3123"</f>
        <v>3123</v>
      </c>
      <c r="E200" t="s">
        <v>187</v>
      </c>
    </row>
    <row r="201" spans="3:5" x14ac:dyDescent="0.2">
      <c r="C201" t="str">
        <f>"313"</f>
        <v>313</v>
      </c>
      <c r="E201" t="s">
        <v>188</v>
      </c>
    </row>
    <row r="202" spans="3:5" x14ac:dyDescent="0.2">
      <c r="D202" t="str">
        <f>"3131"</f>
        <v>3131</v>
      </c>
      <c r="E202" t="s">
        <v>189</v>
      </c>
    </row>
    <row r="203" spans="3:5" x14ac:dyDescent="0.2">
      <c r="D203" t="str">
        <f>"3132"</f>
        <v>3132</v>
      </c>
      <c r="E203" t="s">
        <v>190</v>
      </c>
    </row>
    <row r="204" spans="3:5" x14ac:dyDescent="0.2">
      <c r="D204" t="str">
        <f>"3133"</f>
        <v>3133</v>
      </c>
      <c r="E204" t="s">
        <v>191</v>
      </c>
    </row>
    <row r="205" spans="3:5" x14ac:dyDescent="0.2">
      <c r="D205" t="str">
        <f>"3134"</f>
        <v>3134</v>
      </c>
      <c r="E205" t="s">
        <v>192</v>
      </c>
    </row>
    <row r="206" spans="3:5" x14ac:dyDescent="0.2">
      <c r="D206" t="str">
        <f>"3135"</f>
        <v>3135</v>
      </c>
      <c r="E206" t="s">
        <v>193</v>
      </c>
    </row>
    <row r="207" spans="3:5" x14ac:dyDescent="0.2">
      <c r="D207" t="str">
        <f>"3139"</f>
        <v>3139</v>
      </c>
      <c r="E207" t="s">
        <v>194</v>
      </c>
    </row>
    <row r="208" spans="3:5" x14ac:dyDescent="0.2">
      <c r="C208" t="str">
        <f>"314"</f>
        <v>314</v>
      </c>
      <c r="E208" t="s">
        <v>195</v>
      </c>
    </row>
    <row r="209" spans="2:5" x14ac:dyDescent="0.2">
      <c r="D209" t="str">
        <f>"3141"</f>
        <v>3141</v>
      </c>
      <c r="E209" t="s">
        <v>196</v>
      </c>
    </row>
    <row r="210" spans="2:5" x14ac:dyDescent="0.2">
      <c r="D210" t="str">
        <f>"3142"</f>
        <v>3142</v>
      </c>
      <c r="E210" t="s">
        <v>197</v>
      </c>
    </row>
    <row r="211" spans="2:5" x14ac:dyDescent="0.2">
      <c r="D211" t="str">
        <f>"3143"</f>
        <v>3143</v>
      </c>
      <c r="E211" t="s">
        <v>198</v>
      </c>
    </row>
    <row r="212" spans="2:5" x14ac:dyDescent="0.2">
      <c r="C212" t="str">
        <f>"315"</f>
        <v>315</v>
      </c>
      <c r="E212" t="s">
        <v>199</v>
      </c>
    </row>
    <row r="213" spans="2:5" x14ac:dyDescent="0.2">
      <c r="D213" t="str">
        <f>"3151"</f>
        <v>3151</v>
      </c>
      <c r="E213" t="s">
        <v>200</v>
      </c>
    </row>
    <row r="214" spans="2:5" x14ac:dyDescent="0.2">
      <c r="D214" t="str">
        <f>"3152"</f>
        <v>3152</v>
      </c>
      <c r="E214" t="s">
        <v>201</v>
      </c>
    </row>
    <row r="215" spans="2:5" x14ac:dyDescent="0.2">
      <c r="D215" t="str">
        <f>"3153"</f>
        <v>3153</v>
      </c>
      <c r="E215" t="s">
        <v>202</v>
      </c>
    </row>
    <row r="216" spans="2:5" x14ac:dyDescent="0.2">
      <c r="D216" t="str">
        <f>"3154"</f>
        <v>3154</v>
      </c>
      <c r="E216" t="s">
        <v>203</v>
      </c>
    </row>
    <row r="217" spans="2:5" x14ac:dyDescent="0.2">
      <c r="D217" t="str">
        <f>"3155"</f>
        <v>3155</v>
      </c>
      <c r="E217" t="s">
        <v>204</v>
      </c>
    </row>
    <row r="218" spans="2:5" x14ac:dyDescent="0.2">
      <c r="B218" t="str">
        <f>"32"</f>
        <v>32</v>
      </c>
      <c r="E218" t="s">
        <v>205</v>
      </c>
    </row>
    <row r="219" spans="2:5" x14ac:dyDescent="0.2">
      <c r="C219" t="str">
        <f>"321"</f>
        <v>321</v>
      </c>
      <c r="E219" t="s">
        <v>206</v>
      </c>
    </row>
    <row r="220" spans="2:5" x14ac:dyDescent="0.2">
      <c r="D220" t="str">
        <f>"3211"</f>
        <v>3211</v>
      </c>
      <c r="E220" t="s">
        <v>207</v>
      </c>
    </row>
    <row r="221" spans="2:5" x14ac:dyDescent="0.2">
      <c r="D221" t="str">
        <f>"3212"</f>
        <v>3212</v>
      </c>
      <c r="E221" t="s">
        <v>208</v>
      </c>
    </row>
    <row r="222" spans="2:5" x14ac:dyDescent="0.2">
      <c r="D222" t="str">
        <f>"3213"</f>
        <v>3213</v>
      </c>
      <c r="E222" t="s">
        <v>209</v>
      </c>
    </row>
    <row r="223" spans="2:5" x14ac:dyDescent="0.2">
      <c r="D223" t="str">
        <f>"3214"</f>
        <v>3214</v>
      </c>
      <c r="E223" t="s">
        <v>210</v>
      </c>
    </row>
    <row r="224" spans="2:5" x14ac:dyDescent="0.2">
      <c r="C224" t="str">
        <f>"322"</f>
        <v>322</v>
      </c>
      <c r="E224" t="s">
        <v>211</v>
      </c>
    </row>
    <row r="225" spans="3:5" x14ac:dyDescent="0.2">
      <c r="D225" t="str">
        <f>"3221"</f>
        <v>3221</v>
      </c>
      <c r="E225" t="s">
        <v>212</v>
      </c>
    </row>
    <row r="226" spans="3:5" x14ac:dyDescent="0.2">
      <c r="D226" t="str">
        <f>"3222"</f>
        <v>3222</v>
      </c>
      <c r="E226" t="s">
        <v>213</v>
      </c>
    </row>
    <row r="227" spans="3:5" x14ac:dyDescent="0.2">
      <c r="C227" t="str">
        <f>"323"</f>
        <v>323</v>
      </c>
      <c r="E227" t="s">
        <v>214</v>
      </c>
    </row>
    <row r="228" spans="3:5" x14ac:dyDescent="0.2">
      <c r="D228" t="str">
        <f>"3230"</f>
        <v>3230</v>
      </c>
      <c r="E228" t="s">
        <v>214</v>
      </c>
    </row>
    <row r="229" spans="3:5" x14ac:dyDescent="0.2">
      <c r="C229" t="str">
        <f>"324"</f>
        <v>324</v>
      </c>
      <c r="E229" t="s">
        <v>215</v>
      </c>
    </row>
    <row r="230" spans="3:5" x14ac:dyDescent="0.2">
      <c r="D230" t="str">
        <f>"3240"</f>
        <v>3240</v>
      </c>
      <c r="E230" t="s">
        <v>215</v>
      </c>
    </row>
    <row r="231" spans="3:5" x14ac:dyDescent="0.2">
      <c r="C231" t="str">
        <f>"325"</f>
        <v>325</v>
      </c>
      <c r="E231" t="s">
        <v>216</v>
      </c>
    </row>
    <row r="232" spans="3:5" x14ac:dyDescent="0.2">
      <c r="D232" t="str">
        <f>"3251"</f>
        <v>3251</v>
      </c>
      <c r="E232" t="s">
        <v>217</v>
      </c>
    </row>
    <row r="233" spans="3:5" x14ac:dyDescent="0.2">
      <c r="D233" t="str">
        <f>"3252"</f>
        <v>3252</v>
      </c>
      <c r="E233" t="s">
        <v>218</v>
      </c>
    </row>
    <row r="234" spans="3:5" x14ac:dyDescent="0.2">
      <c r="D234" t="str">
        <f>"3253"</f>
        <v>3253</v>
      </c>
      <c r="E234" t="s">
        <v>219</v>
      </c>
    </row>
    <row r="235" spans="3:5" x14ac:dyDescent="0.2">
      <c r="D235" t="str">
        <f>"3254"</f>
        <v>3254</v>
      </c>
      <c r="E235" t="s">
        <v>220</v>
      </c>
    </row>
    <row r="236" spans="3:5" x14ac:dyDescent="0.2">
      <c r="D236" t="str">
        <f>"3255"</f>
        <v>3255</v>
      </c>
      <c r="E236" t="s">
        <v>221</v>
      </c>
    </row>
    <row r="237" spans="3:5" x14ac:dyDescent="0.2">
      <c r="D237" t="str">
        <f>"3256"</f>
        <v>3256</v>
      </c>
      <c r="E237" t="s">
        <v>222</v>
      </c>
    </row>
    <row r="238" spans="3:5" x14ac:dyDescent="0.2">
      <c r="D238" t="str">
        <f>"3257"</f>
        <v>3257</v>
      </c>
      <c r="E238" t="s">
        <v>223</v>
      </c>
    </row>
    <row r="239" spans="3:5" x14ac:dyDescent="0.2">
      <c r="D239" t="str">
        <f>"3258"</f>
        <v>3258</v>
      </c>
      <c r="E239" t="s">
        <v>224</v>
      </c>
    </row>
    <row r="240" spans="3:5" x14ac:dyDescent="0.2">
      <c r="D240" t="str">
        <f>"3259"</f>
        <v>3259</v>
      </c>
      <c r="E240" t="s">
        <v>225</v>
      </c>
    </row>
    <row r="241" spans="2:5" x14ac:dyDescent="0.2">
      <c r="B241" t="str">
        <f>"33"</f>
        <v>33</v>
      </c>
      <c r="E241" t="s">
        <v>226</v>
      </c>
    </row>
    <row r="242" spans="2:5" x14ac:dyDescent="0.2">
      <c r="C242" t="str">
        <f>"331"</f>
        <v>331</v>
      </c>
      <c r="E242" t="s">
        <v>227</v>
      </c>
    </row>
    <row r="243" spans="2:5" x14ac:dyDescent="0.2">
      <c r="D243" t="str">
        <f>"3311"</f>
        <v>3311</v>
      </c>
      <c r="E243" t="s">
        <v>228</v>
      </c>
    </row>
    <row r="244" spans="2:5" x14ac:dyDescent="0.2">
      <c r="D244" t="str">
        <f>"3312"</f>
        <v>3312</v>
      </c>
      <c r="E244" t="s">
        <v>229</v>
      </c>
    </row>
    <row r="245" spans="2:5" x14ac:dyDescent="0.2">
      <c r="D245" t="str">
        <f>"3313"</f>
        <v>3313</v>
      </c>
      <c r="E245" t="s">
        <v>230</v>
      </c>
    </row>
    <row r="246" spans="2:5" x14ac:dyDescent="0.2">
      <c r="D246" t="str">
        <f>"3314"</f>
        <v>3314</v>
      </c>
      <c r="E246" t="s">
        <v>231</v>
      </c>
    </row>
    <row r="247" spans="2:5" x14ac:dyDescent="0.2">
      <c r="D247" t="str">
        <f>"3315"</f>
        <v>3315</v>
      </c>
      <c r="E247" t="s">
        <v>232</v>
      </c>
    </row>
    <row r="248" spans="2:5" x14ac:dyDescent="0.2">
      <c r="C248" t="str">
        <f>"332"</f>
        <v>332</v>
      </c>
      <c r="E248" t="s">
        <v>233</v>
      </c>
    </row>
    <row r="249" spans="2:5" x14ac:dyDescent="0.2">
      <c r="D249" t="str">
        <f>"3321"</f>
        <v>3321</v>
      </c>
      <c r="E249" t="s">
        <v>234</v>
      </c>
    </row>
    <row r="250" spans="2:5" x14ac:dyDescent="0.2">
      <c r="D250" t="str">
        <f>"3322"</f>
        <v>3322</v>
      </c>
      <c r="E250" t="s">
        <v>235</v>
      </c>
    </row>
    <row r="251" spans="2:5" x14ac:dyDescent="0.2">
      <c r="D251" t="str">
        <f>"3323"</f>
        <v>3323</v>
      </c>
      <c r="E251" t="s">
        <v>236</v>
      </c>
    </row>
    <row r="252" spans="2:5" x14ac:dyDescent="0.2">
      <c r="D252" t="str">
        <f>"3324"</f>
        <v>3324</v>
      </c>
      <c r="E252" t="s">
        <v>237</v>
      </c>
    </row>
    <row r="253" spans="2:5" x14ac:dyDescent="0.2">
      <c r="C253" t="str">
        <f>"333"</f>
        <v>333</v>
      </c>
      <c r="E253" t="s">
        <v>238</v>
      </c>
    </row>
    <row r="254" spans="2:5" x14ac:dyDescent="0.2">
      <c r="D254" t="str">
        <f>"3331"</f>
        <v>3331</v>
      </c>
      <c r="E254" t="s">
        <v>239</v>
      </c>
    </row>
    <row r="255" spans="2:5" x14ac:dyDescent="0.2">
      <c r="D255" t="str">
        <f>"3332"</f>
        <v>3332</v>
      </c>
      <c r="E255" t="s">
        <v>240</v>
      </c>
    </row>
    <row r="256" spans="2:5" x14ac:dyDescent="0.2">
      <c r="D256" t="str">
        <f>"3333"</f>
        <v>3333</v>
      </c>
      <c r="E256" t="s">
        <v>241</v>
      </c>
    </row>
    <row r="257" spans="2:5" x14ac:dyDescent="0.2">
      <c r="D257" t="str">
        <f>"3334"</f>
        <v>3334</v>
      </c>
      <c r="E257" t="s">
        <v>242</v>
      </c>
    </row>
    <row r="258" spans="2:5" x14ac:dyDescent="0.2">
      <c r="D258" t="str">
        <f>"3339"</f>
        <v>3339</v>
      </c>
      <c r="E258" t="s">
        <v>243</v>
      </c>
    </row>
    <row r="259" spans="2:5" x14ac:dyDescent="0.2">
      <c r="C259" t="str">
        <f>"334"</f>
        <v>334</v>
      </c>
      <c r="E259" t="s">
        <v>244</v>
      </c>
    </row>
    <row r="260" spans="2:5" x14ac:dyDescent="0.2">
      <c r="D260" t="str">
        <f>"3341"</f>
        <v>3341</v>
      </c>
      <c r="E260" t="s">
        <v>245</v>
      </c>
    </row>
    <row r="261" spans="2:5" x14ac:dyDescent="0.2">
      <c r="D261" t="str">
        <f>"3342"</f>
        <v>3342</v>
      </c>
      <c r="E261" t="s">
        <v>246</v>
      </c>
    </row>
    <row r="262" spans="2:5" x14ac:dyDescent="0.2">
      <c r="D262" t="str">
        <f>"3343"</f>
        <v>3343</v>
      </c>
      <c r="E262" t="s">
        <v>247</v>
      </c>
    </row>
    <row r="263" spans="2:5" x14ac:dyDescent="0.2">
      <c r="D263" t="str">
        <f>"3344"</f>
        <v>3344</v>
      </c>
      <c r="E263" t="s">
        <v>248</v>
      </c>
    </row>
    <row r="264" spans="2:5" x14ac:dyDescent="0.2">
      <c r="C264" t="str">
        <f>"335"</f>
        <v>335</v>
      </c>
      <c r="E264" t="s">
        <v>249</v>
      </c>
    </row>
    <row r="265" spans="2:5" x14ac:dyDescent="0.2">
      <c r="D265" t="str">
        <f>"3351"</f>
        <v>3351</v>
      </c>
      <c r="E265" t="s">
        <v>250</v>
      </c>
    </row>
    <row r="266" spans="2:5" x14ac:dyDescent="0.2">
      <c r="D266" t="str">
        <f>"3352"</f>
        <v>3352</v>
      </c>
      <c r="E266" t="s">
        <v>251</v>
      </c>
    </row>
    <row r="267" spans="2:5" x14ac:dyDescent="0.2">
      <c r="D267" t="str">
        <f>"3353"</f>
        <v>3353</v>
      </c>
      <c r="E267" t="s">
        <v>252</v>
      </c>
    </row>
    <row r="268" spans="2:5" x14ac:dyDescent="0.2">
      <c r="D268" t="str">
        <f>"3354"</f>
        <v>3354</v>
      </c>
      <c r="E268" t="s">
        <v>253</v>
      </c>
    </row>
    <row r="269" spans="2:5" x14ac:dyDescent="0.2">
      <c r="D269" t="str">
        <f>"3355"</f>
        <v>3355</v>
      </c>
      <c r="E269" t="s">
        <v>254</v>
      </c>
    </row>
    <row r="270" spans="2:5" x14ac:dyDescent="0.2">
      <c r="D270" t="str">
        <f>"3359"</f>
        <v>3359</v>
      </c>
      <c r="E270" t="s">
        <v>255</v>
      </c>
    </row>
    <row r="271" spans="2:5" x14ac:dyDescent="0.2">
      <c r="B271" t="str">
        <f>"34"</f>
        <v>34</v>
      </c>
      <c r="E271" t="s">
        <v>256</v>
      </c>
    </row>
    <row r="272" spans="2:5" x14ac:dyDescent="0.2">
      <c r="C272" t="str">
        <f>"341"</f>
        <v>341</v>
      </c>
      <c r="E272" t="s">
        <v>257</v>
      </c>
    </row>
    <row r="273" spans="2:5" x14ac:dyDescent="0.2">
      <c r="D273" t="str">
        <f>"3411"</f>
        <v>3411</v>
      </c>
      <c r="E273" t="s">
        <v>258</v>
      </c>
    </row>
    <row r="274" spans="2:5" x14ac:dyDescent="0.2">
      <c r="D274" t="str">
        <f>"3412"</f>
        <v>3412</v>
      </c>
      <c r="E274" t="s">
        <v>259</v>
      </c>
    </row>
    <row r="275" spans="2:5" x14ac:dyDescent="0.2">
      <c r="D275" t="str">
        <f>"3413"</f>
        <v>3413</v>
      </c>
      <c r="E275" t="s">
        <v>260</v>
      </c>
    </row>
    <row r="276" spans="2:5" x14ac:dyDescent="0.2">
      <c r="C276" t="str">
        <f>"342"</f>
        <v>342</v>
      </c>
      <c r="E276" t="s">
        <v>261</v>
      </c>
    </row>
    <row r="277" spans="2:5" x14ac:dyDescent="0.2">
      <c r="D277" t="str">
        <f>"3421"</f>
        <v>3421</v>
      </c>
      <c r="E277" t="s">
        <v>262</v>
      </c>
    </row>
    <row r="278" spans="2:5" x14ac:dyDescent="0.2">
      <c r="D278" t="str">
        <f>"3422"</f>
        <v>3422</v>
      </c>
      <c r="E278" t="s">
        <v>263</v>
      </c>
    </row>
    <row r="279" spans="2:5" x14ac:dyDescent="0.2">
      <c r="D279" t="str">
        <f>"3423"</f>
        <v>3423</v>
      </c>
      <c r="E279" t="s">
        <v>264</v>
      </c>
    </row>
    <row r="280" spans="2:5" x14ac:dyDescent="0.2">
      <c r="C280" t="str">
        <f>"343"</f>
        <v>343</v>
      </c>
      <c r="E280" t="s">
        <v>265</v>
      </c>
    </row>
    <row r="281" spans="2:5" x14ac:dyDescent="0.2">
      <c r="D281" t="str">
        <f>"3431"</f>
        <v>3431</v>
      </c>
      <c r="E281" t="s">
        <v>266</v>
      </c>
    </row>
    <row r="282" spans="2:5" x14ac:dyDescent="0.2">
      <c r="D282" t="str">
        <f>"3432"</f>
        <v>3432</v>
      </c>
      <c r="E282" t="s">
        <v>267</v>
      </c>
    </row>
    <row r="283" spans="2:5" x14ac:dyDescent="0.2">
      <c r="D283" t="str">
        <f>"3433"</f>
        <v>3433</v>
      </c>
      <c r="E283" t="s">
        <v>268</v>
      </c>
    </row>
    <row r="284" spans="2:5" x14ac:dyDescent="0.2">
      <c r="D284" t="str">
        <f>"3434"</f>
        <v>3434</v>
      </c>
      <c r="E284" t="s">
        <v>269</v>
      </c>
    </row>
    <row r="285" spans="2:5" x14ac:dyDescent="0.2">
      <c r="D285" t="str">
        <f>"3435"</f>
        <v>3435</v>
      </c>
      <c r="E285" t="s">
        <v>270</v>
      </c>
    </row>
    <row r="286" spans="2:5" x14ac:dyDescent="0.2">
      <c r="B286" t="str">
        <f>"35"</f>
        <v>35</v>
      </c>
      <c r="E286" t="s">
        <v>271</v>
      </c>
    </row>
    <row r="287" spans="2:5" x14ac:dyDescent="0.2">
      <c r="C287" t="str">
        <f>"351"</f>
        <v>351</v>
      </c>
      <c r="E287" t="s">
        <v>272</v>
      </c>
    </row>
    <row r="288" spans="2:5" x14ac:dyDescent="0.2">
      <c r="D288" t="str">
        <f>"3511"</f>
        <v>3511</v>
      </c>
      <c r="E288" t="s">
        <v>273</v>
      </c>
    </row>
    <row r="289" spans="1:5" x14ac:dyDescent="0.2">
      <c r="D289" t="str">
        <f>"3512"</f>
        <v>3512</v>
      </c>
      <c r="E289" t="s">
        <v>274</v>
      </c>
    </row>
    <row r="290" spans="1:5" x14ac:dyDescent="0.2">
      <c r="D290" t="str">
        <f>"3513"</f>
        <v>3513</v>
      </c>
      <c r="E290" t="s">
        <v>275</v>
      </c>
    </row>
    <row r="291" spans="1:5" x14ac:dyDescent="0.2">
      <c r="D291" t="str">
        <f>"3514"</f>
        <v>3514</v>
      </c>
      <c r="E291" t="s">
        <v>276</v>
      </c>
    </row>
    <row r="292" spans="1:5" x14ac:dyDescent="0.2">
      <c r="C292" t="str">
        <f>"352"</f>
        <v>352</v>
      </c>
      <c r="E292" t="s">
        <v>277</v>
      </c>
    </row>
    <row r="293" spans="1:5" x14ac:dyDescent="0.2">
      <c r="D293" t="str">
        <f>"3521"</f>
        <v>3521</v>
      </c>
      <c r="E293" t="s">
        <v>278</v>
      </c>
    </row>
    <row r="294" spans="1:5" x14ac:dyDescent="0.2">
      <c r="D294" t="str">
        <f>"3522"</f>
        <v>3522</v>
      </c>
      <c r="E294" t="s">
        <v>279</v>
      </c>
    </row>
    <row r="295" spans="1:5" x14ac:dyDescent="0.2">
      <c r="A295" t="str">
        <f>"4"</f>
        <v>4</v>
      </c>
      <c r="E295" t="s">
        <v>280</v>
      </c>
    </row>
    <row r="296" spans="1:5" x14ac:dyDescent="0.2">
      <c r="B296" t="str">
        <f>"41"</f>
        <v>41</v>
      </c>
      <c r="E296" t="s">
        <v>281</v>
      </c>
    </row>
    <row r="297" spans="1:5" x14ac:dyDescent="0.2">
      <c r="C297" t="str">
        <f>"411"</f>
        <v>411</v>
      </c>
      <c r="E297" t="s">
        <v>282</v>
      </c>
    </row>
    <row r="298" spans="1:5" x14ac:dyDescent="0.2">
      <c r="D298" t="str">
        <f>"4110"</f>
        <v>4110</v>
      </c>
      <c r="E298" t="s">
        <v>282</v>
      </c>
    </row>
    <row r="299" spans="1:5" x14ac:dyDescent="0.2">
      <c r="C299" t="str">
        <f>"412"</f>
        <v>412</v>
      </c>
      <c r="E299" t="s">
        <v>283</v>
      </c>
    </row>
    <row r="300" spans="1:5" x14ac:dyDescent="0.2">
      <c r="D300" t="str">
        <f>"4120"</f>
        <v>4120</v>
      </c>
      <c r="E300" t="s">
        <v>283</v>
      </c>
    </row>
    <row r="301" spans="1:5" x14ac:dyDescent="0.2">
      <c r="C301" t="str">
        <f>"413"</f>
        <v>413</v>
      </c>
      <c r="E301" t="s">
        <v>284</v>
      </c>
    </row>
    <row r="302" spans="1:5" x14ac:dyDescent="0.2">
      <c r="D302" t="str">
        <f>"4131"</f>
        <v>4131</v>
      </c>
      <c r="E302" t="s">
        <v>285</v>
      </c>
    </row>
    <row r="303" spans="1:5" x14ac:dyDescent="0.2">
      <c r="D303" t="str">
        <f>"4132"</f>
        <v>4132</v>
      </c>
      <c r="E303" t="s">
        <v>286</v>
      </c>
    </row>
    <row r="304" spans="1:5" x14ac:dyDescent="0.2">
      <c r="B304" t="str">
        <f>"42"</f>
        <v>42</v>
      </c>
      <c r="E304" t="s">
        <v>287</v>
      </c>
    </row>
    <row r="305" spans="2:5" x14ac:dyDescent="0.2">
      <c r="C305" t="str">
        <f>"421"</f>
        <v>421</v>
      </c>
      <c r="E305" t="s">
        <v>288</v>
      </c>
    </row>
    <row r="306" spans="2:5" x14ac:dyDescent="0.2">
      <c r="D306" t="str">
        <f>"4211"</f>
        <v>4211</v>
      </c>
      <c r="E306" t="s">
        <v>289</v>
      </c>
    </row>
    <row r="307" spans="2:5" x14ac:dyDescent="0.2">
      <c r="D307" t="str">
        <f>"4212"</f>
        <v>4212</v>
      </c>
      <c r="E307" t="s">
        <v>290</v>
      </c>
    </row>
    <row r="308" spans="2:5" x14ac:dyDescent="0.2">
      <c r="D308" t="str">
        <f>"4213"</f>
        <v>4213</v>
      </c>
      <c r="E308" t="s">
        <v>291</v>
      </c>
    </row>
    <row r="309" spans="2:5" x14ac:dyDescent="0.2">
      <c r="D309" t="str">
        <f>"4214"</f>
        <v>4214</v>
      </c>
      <c r="E309" t="s">
        <v>292</v>
      </c>
    </row>
    <row r="310" spans="2:5" x14ac:dyDescent="0.2">
      <c r="C310" t="str">
        <f>"422"</f>
        <v>422</v>
      </c>
      <c r="E310" t="s">
        <v>293</v>
      </c>
    </row>
    <row r="311" spans="2:5" x14ac:dyDescent="0.2">
      <c r="D311" t="str">
        <f>"4221"</f>
        <v>4221</v>
      </c>
      <c r="E311" t="s">
        <v>294</v>
      </c>
    </row>
    <row r="312" spans="2:5" x14ac:dyDescent="0.2">
      <c r="D312" t="str">
        <f>"4222"</f>
        <v>4222</v>
      </c>
      <c r="E312" t="s">
        <v>295</v>
      </c>
    </row>
    <row r="313" spans="2:5" x14ac:dyDescent="0.2">
      <c r="D313" t="str">
        <f>"4223"</f>
        <v>4223</v>
      </c>
      <c r="E313" t="s">
        <v>296</v>
      </c>
    </row>
    <row r="314" spans="2:5" x14ac:dyDescent="0.2">
      <c r="D314" t="str">
        <f>"4224"</f>
        <v>4224</v>
      </c>
      <c r="E314" t="s">
        <v>297</v>
      </c>
    </row>
    <row r="315" spans="2:5" x14ac:dyDescent="0.2">
      <c r="D315" t="str">
        <f>"4225"</f>
        <v>4225</v>
      </c>
      <c r="E315" t="s">
        <v>298</v>
      </c>
    </row>
    <row r="316" spans="2:5" x14ac:dyDescent="0.2">
      <c r="D316" t="str">
        <f>"4226"</f>
        <v>4226</v>
      </c>
      <c r="E316" t="s">
        <v>299</v>
      </c>
    </row>
    <row r="317" spans="2:5" x14ac:dyDescent="0.2">
      <c r="D317" t="str">
        <f>"4227"</f>
        <v>4227</v>
      </c>
      <c r="E317" t="s">
        <v>300</v>
      </c>
    </row>
    <row r="318" spans="2:5" x14ac:dyDescent="0.2">
      <c r="D318" t="str">
        <f>"4229"</f>
        <v>4229</v>
      </c>
      <c r="E318" t="s">
        <v>301</v>
      </c>
    </row>
    <row r="319" spans="2:5" x14ac:dyDescent="0.2">
      <c r="B319" t="str">
        <f>"43"</f>
        <v>43</v>
      </c>
      <c r="E319" t="s">
        <v>302</v>
      </c>
    </row>
    <row r="320" spans="2:5" x14ac:dyDescent="0.2">
      <c r="C320" t="str">
        <f>"431"</f>
        <v>431</v>
      </c>
      <c r="E320" t="s">
        <v>303</v>
      </c>
    </row>
    <row r="321" spans="2:5" x14ac:dyDescent="0.2">
      <c r="D321" t="str">
        <f>"4311"</f>
        <v>4311</v>
      </c>
      <c r="E321" t="s">
        <v>304</v>
      </c>
    </row>
    <row r="322" spans="2:5" x14ac:dyDescent="0.2">
      <c r="D322" t="str">
        <f>"4312"</f>
        <v>4312</v>
      </c>
      <c r="E322" t="s">
        <v>305</v>
      </c>
    </row>
    <row r="323" spans="2:5" x14ac:dyDescent="0.2">
      <c r="D323" t="str">
        <f>"4313"</f>
        <v>4313</v>
      </c>
      <c r="E323" t="s">
        <v>306</v>
      </c>
    </row>
    <row r="324" spans="2:5" x14ac:dyDescent="0.2">
      <c r="C324" t="str">
        <f>"432"</f>
        <v>432</v>
      </c>
      <c r="E324" t="s">
        <v>307</v>
      </c>
    </row>
    <row r="325" spans="2:5" x14ac:dyDescent="0.2">
      <c r="D325" t="str">
        <f>"4321"</f>
        <v>4321</v>
      </c>
      <c r="E325" t="s">
        <v>308</v>
      </c>
    </row>
    <row r="326" spans="2:5" x14ac:dyDescent="0.2">
      <c r="D326" t="str">
        <f>"4322"</f>
        <v>4322</v>
      </c>
      <c r="E326" t="s">
        <v>309</v>
      </c>
    </row>
    <row r="327" spans="2:5" x14ac:dyDescent="0.2">
      <c r="D327" t="str">
        <f>"4323"</f>
        <v>4323</v>
      </c>
      <c r="E327" t="s">
        <v>310</v>
      </c>
    </row>
    <row r="328" spans="2:5" x14ac:dyDescent="0.2">
      <c r="B328" t="str">
        <f>"44"</f>
        <v>44</v>
      </c>
      <c r="E328" t="s">
        <v>311</v>
      </c>
    </row>
    <row r="329" spans="2:5" x14ac:dyDescent="0.2">
      <c r="C329" t="str">
        <f>"441"</f>
        <v>441</v>
      </c>
      <c r="E329" t="s">
        <v>311</v>
      </c>
    </row>
    <row r="330" spans="2:5" x14ac:dyDescent="0.2">
      <c r="D330" t="str">
        <f>"4411"</f>
        <v>4411</v>
      </c>
      <c r="E330" t="s">
        <v>312</v>
      </c>
    </row>
    <row r="331" spans="2:5" x14ac:dyDescent="0.2">
      <c r="D331" t="str">
        <f>"4412"</f>
        <v>4412</v>
      </c>
      <c r="E331" t="s">
        <v>313</v>
      </c>
    </row>
    <row r="332" spans="2:5" x14ac:dyDescent="0.2">
      <c r="D332" t="str">
        <f>"4413"</f>
        <v>4413</v>
      </c>
      <c r="E332" t="s">
        <v>314</v>
      </c>
    </row>
    <row r="333" spans="2:5" x14ac:dyDescent="0.2">
      <c r="D333" t="str">
        <f>"4414"</f>
        <v>4414</v>
      </c>
      <c r="E333" t="s">
        <v>315</v>
      </c>
    </row>
    <row r="334" spans="2:5" x14ac:dyDescent="0.2">
      <c r="D334" t="str">
        <f>"4415"</f>
        <v>4415</v>
      </c>
      <c r="E334" t="s">
        <v>316</v>
      </c>
    </row>
    <row r="335" spans="2:5" x14ac:dyDescent="0.2">
      <c r="D335" t="str">
        <f>"4416"</f>
        <v>4416</v>
      </c>
      <c r="E335" t="s">
        <v>317</v>
      </c>
    </row>
    <row r="336" spans="2:5" x14ac:dyDescent="0.2">
      <c r="D336" t="str">
        <f>"4419"</f>
        <v>4419</v>
      </c>
      <c r="E336" t="s">
        <v>318</v>
      </c>
    </row>
    <row r="337" spans="1:5" x14ac:dyDescent="0.2">
      <c r="A337" t="str">
        <f>"5"</f>
        <v>5</v>
      </c>
      <c r="E337" t="s">
        <v>319</v>
      </c>
    </row>
    <row r="338" spans="1:5" x14ac:dyDescent="0.2">
      <c r="B338" t="str">
        <f>"51"</f>
        <v>51</v>
      </c>
      <c r="E338" t="s">
        <v>320</v>
      </c>
    </row>
    <row r="339" spans="1:5" x14ac:dyDescent="0.2">
      <c r="C339" t="str">
        <f>"511"</f>
        <v>511</v>
      </c>
      <c r="E339" t="s">
        <v>321</v>
      </c>
    </row>
    <row r="340" spans="1:5" x14ac:dyDescent="0.2">
      <c r="D340" t="str">
        <f>"5111"</f>
        <v>5111</v>
      </c>
      <c r="E340" t="s">
        <v>322</v>
      </c>
    </row>
    <row r="341" spans="1:5" x14ac:dyDescent="0.2">
      <c r="D341" t="str">
        <f>"5112"</f>
        <v>5112</v>
      </c>
      <c r="E341" t="s">
        <v>323</v>
      </c>
    </row>
    <row r="342" spans="1:5" x14ac:dyDescent="0.2">
      <c r="D342" t="str">
        <f>"5113"</f>
        <v>5113</v>
      </c>
      <c r="E342" t="s">
        <v>324</v>
      </c>
    </row>
    <row r="343" spans="1:5" x14ac:dyDescent="0.2">
      <c r="C343" t="str">
        <f>"512"</f>
        <v>512</v>
      </c>
      <c r="E343" t="s">
        <v>325</v>
      </c>
    </row>
    <row r="344" spans="1:5" x14ac:dyDescent="0.2">
      <c r="D344" t="str">
        <f>"5120"</f>
        <v>5120</v>
      </c>
      <c r="E344" t="s">
        <v>325</v>
      </c>
    </row>
    <row r="345" spans="1:5" x14ac:dyDescent="0.2">
      <c r="C345" t="str">
        <f>"513"</f>
        <v>513</v>
      </c>
      <c r="E345" t="s">
        <v>326</v>
      </c>
    </row>
    <row r="346" spans="1:5" x14ac:dyDescent="0.2">
      <c r="D346" t="str">
        <f>"5131"</f>
        <v>5131</v>
      </c>
      <c r="E346" t="s">
        <v>327</v>
      </c>
    </row>
    <row r="347" spans="1:5" x14ac:dyDescent="0.2">
      <c r="D347" t="str">
        <f>"5132"</f>
        <v>5132</v>
      </c>
      <c r="E347" t="s">
        <v>328</v>
      </c>
    </row>
    <row r="348" spans="1:5" x14ac:dyDescent="0.2">
      <c r="C348" t="str">
        <f>"514"</f>
        <v>514</v>
      </c>
      <c r="E348" t="s">
        <v>329</v>
      </c>
    </row>
    <row r="349" spans="1:5" x14ac:dyDescent="0.2">
      <c r="D349" t="str">
        <f>"5141"</f>
        <v>5141</v>
      </c>
      <c r="E349" t="s">
        <v>330</v>
      </c>
    </row>
    <row r="350" spans="1:5" x14ac:dyDescent="0.2">
      <c r="D350" t="str">
        <f>"5142"</f>
        <v>5142</v>
      </c>
      <c r="E350" t="s">
        <v>331</v>
      </c>
    </row>
    <row r="351" spans="1:5" x14ac:dyDescent="0.2">
      <c r="C351" t="str">
        <f>"515"</f>
        <v>515</v>
      </c>
      <c r="E351" t="s">
        <v>332</v>
      </c>
    </row>
    <row r="352" spans="1:5" x14ac:dyDescent="0.2">
      <c r="D352" t="str">
        <f>"5151"</f>
        <v>5151</v>
      </c>
      <c r="E352" t="s">
        <v>333</v>
      </c>
    </row>
    <row r="353" spans="2:5" x14ac:dyDescent="0.2">
      <c r="D353" t="str">
        <f>"5152"</f>
        <v>5152</v>
      </c>
      <c r="E353" t="s">
        <v>334</v>
      </c>
    </row>
    <row r="354" spans="2:5" x14ac:dyDescent="0.2">
      <c r="D354" t="str">
        <f>"5153"</f>
        <v>5153</v>
      </c>
      <c r="E354" t="s">
        <v>335</v>
      </c>
    </row>
    <row r="355" spans="2:5" x14ac:dyDescent="0.2">
      <c r="C355" t="str">
        <f>"516"</f>
        <v>516</v>
      </c>
      <c r="E355" t="s">
        <v>336</v>
      </c>
    </row>
    <row r="356" spans="2:5" x14ac:dyDescent="0.2">
      <c r="D356" t="str">
        <f>"5161"</f>
        <v>5161</v>
      </c>
      <c r="E356" t="s">
        <v>337</v>
      </c>
    </row>
    <row r="357" spans="2:5" x14ac:dyDescent="0.2">
      <c r="D357" t="str">
        <f>"5162"</f>
        <v>5162</v>
      </c>
      <c r="E357" t="s">
        <v>338</v>
      </c>
    </row>
    <row r="358" spans="2:5" x14ac:dyDescent="0.2">
      <c r="D358" t="str">
        <f>"5163"</f>
        <v>5163</v>
      </c>
      <c r="E358" t="s">
        <v>339</v>
      </c>
    </row>
    <row r="359" spans="2:5" x14ac:dyDescent="0.2">
      <c r="D359" t="str">
        <f>"5164"</f>
        <v>5164</v>
      </c>
      <c r="E359" t="s">
        <v>340</v>
      </c>
    </row>
    <row r="360" spans="2:5" x14ac:dyDescent="0.2">
      <c r="D360" t="str">
        <f>"5165"</f>
        <v>5165</v>
      </c>
      <c r="E360" t="s">
        <v>341</v>
      </c>
    </row>
    <row r="361" spans="2:5" x14ac:dyDescent="0.2">
      <c r="D361" t="str">
        <f>"5169"</f>
        <v>5169</v>
      </c>
      <c r="E361" t="s">
        <v>342</v>
      </c>
    </row>
    <row r="362" spans="2:5" x14ac:dyDescent="0.2">
      <c r="B362" t="str">
        <f>"52"</f>
        <v>52</v>
      </c>
      <c r="E362" t="s">
        <v>343</v>
      </c>
    </row>
    <row r="363" spans="2:5" ht="85.5" x14ac:dyDescent="0.2">
      <c r="C363" t="str">
        <f>"521"</f>
        <v>521</v>
      </c>
      <c r="E363" s="1" t="s">
        <v>344</v>
      </c>
    </row>
    <row r="364" spans="2:5" x14ac:dyDescent="0.2">
      <c r="D364" t="str">
        <f>"5211"</f>
        <v>5211</v>
      </c>
      <c r="E364" t="s">
        <v>345</v>
      </c>
    </row>
    <row r="365" spans="2:5" x14ac:dyDescent="0.2">
      <c r="D365" t="str">
        <f>"5212"</f>
        <v>5212</v>
      </c>
      <c r="E365" t="s">
        <v>346</v>
      </c>
    </row>
    <row r="366" spans="2:5" x14ac:dyDescent="0.2">
      <c r="C366" t="str">
        <f>"522"</f>
        <v>522</v>
      </c>
      <c r="E366" t="s">
        <v>347</v>
      </c>
    </row>
    <row r="367" spans="2:5" x14ac:dyDescent="0.2">
      <c r="D367" t="str">
        <f>"5221"</f>
        <v>5221</v>
      </c>
      <c r="E367" t="s">
        <v>348</v>
      </c>
    </row>
    <row r="368" spans="2:5" x14ac:dyDescent="0.2">
      <c r="D368" t="str">
        <f>"5222"</f>
        <v>5222</v>
      </c>
      <c r="E368" t="s">
        <v>349</v>
      </c>
    </row>
    <row r="369" spans="2:5" x14ac:dyDescent="0.2">
      <c r="D369" t="str">
        <f>"5223"</f>
        <v>5223</v>
      </c>
      <c r="E369" t="s">
        <v>350</v>
      </c>
    </row>
    <row r="370" spans="2:5" x14ac:dyDescent="0.2">
      <c r="C370" t="str">
        <f>"523"</f>
        <v>523</v>
      </c>
      <c r="E370" t="s">
        <v>351</v>
      </c>
    </row>
    <row r="371" spans="2:5" x14ac:dyDescent="0.2">
      <c r="D371" t="str">
        <f>"5230"</f>
        <v>5230</v>
      </c>
      <c r="E371" t="s">
        <v>351</v>
      </c>
    </row>
    <row r="372" spans="2:5" x14ac:dyDescent="0.2">
      <c r="C372" t="str">
        <f>"524"</f>
        <v>524</v>
      </c>
      <c r="E372" t="s">
        <v>352</v>
      </c>
    </row>
    <row r="373" spans="2:5" x14ac:dyDescent="0.2">
      <c r="D373" t="str">
        <f>"5241"</f>
        <v>5241</v>
      </c>
      <c r="E373" t="s">
        <v>353</v>
      </c>
    </row>
    <row r="374" spans="2:5" x14ac:dyDescent="0.2">
      <c r="D374" t="str">
        <f>"5242"</f>
        <v>5242</v>
      </c>
      <c r="E374" t="s">
        <v>354</v>
      </c>
    </row>
    <row r="375" spans="2:5" x14ac:dyDescent="0.2">
      <c r="D375" t="str">
        <f>"5243"</f>
        <v>5243</v>
      </c>
      <c r="E375" t="s">
        <v>355</v>
      </c>
    </row>
    <row r="376" spans="2:5" x14ac:dyDescent="0.2">
      <c r="D376" t="str">
        <f>"5244"</f>
        <v>5244</v>
      </c>
      <c r="E376" t="s">
        <v>356</v>
      </c>
    </row>
    <row r="377" spans="2:5" x14ac:dyDescent="0.2">
      <c r="D377" t="str">
        <f>"5245"</f>
        <v>5245</v>
      </c>
      <c r="E377" t="s">
        <v>357</v>
      </c>
    </row>
    <row r="378" spans="2:5" x14ac:dyDescent="0.2">
      <c r="D378" t="str">
        <f>"5246"</f>
        <v>5246</v>
      </c>
      <c r="E378" t="s">
        <v>358</v>
      </c>
    </row>
    <row r="379" spans="2:5" x14ac:dyDescent="0.2">
      <c r="D379" t="str">
        <f>"5249"</f>
        <v>5249</v>
      </c>
      <c r="E379" t="s">
        <v>359</v>
      </c>
    </row>
    <row r="380" spans="2:5" x14ac:dyDescent="0.2">
      <c r="B380" t="str">
        <f>"53"</f>
        <v>53</v>
      </c>
      <c r="E380" t="s">
        <v>360</v>
      </c>
    </row>
    <row r="381" spans="2:5" x14ac:dyDescent="0.2">
      <c r="C381" t="str">
        <f>"531"</f>
        <v>531</v>
      </c>
      <c r="E381" t="s">
        <v>361</v>
      </c>
    </row>
    <row r="382" spans="2:5" x14ac:dyDescent="0.2">
      <c r="D382" t="str">
        <f>"5311"</f>
        <v>5311</v>
      </c>
      <c r="E382" t="s">
        <v>362</v>
      </c>
    </row>
    <row r="383" spans="2:5" x14ac:dyDescent="0.2">
      <c r="D383" t="str">
        <f>"5312"</f>
        <v>5312</v>
      </c>
      <c r="E383" t="s">
        <v>363</v>
      </c>
    </row>
    <row r="384" spans="2:5" x14ac:dyDescent="0.2">
      <c r="C384" t="str">
        <f>"532"</f>
        <v>532</v>
      </c>
      <c r="E384" t="s">
        <v>364</v>
      </c>
    </row>
    <row r="385" spans="1:5" x14ac:dyDescent="0.2">
      <c r="D385" t="str">
        <f>"5321"</f>
        <v>5321</v>
      </c>
      <c r="E385" t="s">
        <v>365</v>
      </c>
    </row>
    <row r="386" spans="1:5" x14ac:dyDescent="0.2">
      <c r="D386" t="str">
        <f>"5322"</f>
        <v>5322</v>
      </c>
      <c r="E386" t="s">
        <v>366</v>
      </c>
    </row>
    <row r="387" spans="1:5" x14ac:dyDescent="0.2">
      <c r="D387" t="str">
        <f>"5329"</f>
        <v>5329</v>
      </c>
      <c r="E387" t="s">
        <v>367</v>
      </c>
    </row>
    <row r="388" spans="1:5" x14ac:dyDescent="0.2">
      <c r="B388" t="str">
        <f>"54"</f>
        <v>54</v>
      </c>
      <c r="E388" t="s">
        <v>368</v>
      </c>
    </row>
    <row r="389" spans="1:5" x14ac:dyDescent="0.2">
      <c r="C389" t="str">
        <f>"541"</f>
        <v>541</v>
      </c>
      <c r="E389" t="s">
        <v>368</v>
      </c>
    </row>
    <row r="390" spans="1:5" x14ac:dyDescent="0.2">
      <c r="D390" t="str">
        <f>"5411"</f>
        <v>5411</v>
      </c>
      <c r="E390" t="s">
        <v>369</v>
      </c>
    </row>
    <row r="391" spans="1:5" x14ac:dyDescent="0.2">
      <c r="D391" t="str">
        <f>"5412"</f>
        <v>5412</v>
      </c>
      <c r="E391" t="s">
        <v>370</v>
      </c>
    </row>
    <row r="392" spans="1:5" x14ac:dyDescent="0.2">
      <c r="D392" t="str">
        <f>"5413"</f>
        <v>5413</v>
      </c>
      <c r="E392" t="s">
        <v>371</v>
      </c>
    </row>
    <row r="393" spans="1:5" x14ac:dyDescent="0.2">
      <c r="D393" t="str">
        <f>"5414"</f>
        <v>5414</v>
      </c>
      <c r="E393" t="s">
        <v>372</v>
      </c>
    </row>
    <row r="394" spans="1:5" x14ac:dyDescent="0.2">
      <c r="D394" t="str">
        <f>"5419"</f>
        <v>5419</v>
      </c>
      <c r="E394" t="s">
        <v>373</v>
      </c>
    </row>
    <row r="395" spans="1:5" x14ac:dyDescent="0.2">
      <c r="A395" t="str">
        <f>"6"</f>
        <v>6</v>
      </c>
      <c r="E395" t="s">
        <v>374</v>
      </c>
    </row>
    <row r="396" spans="1:5" x14ac:dyDescent="0.2">
      <c r="B396" t="str">
        <f>"61"</f>
        <v>61</v>
      </c>
      <c r="E396" t="s">
        <v>375</v>
      </c>
    </row>
    <row r="397" spans="1:5" x14ac:dyDescent="0.2">
      <c r="C397" t="str">
        <f>"611"</f>
        <v>611</v>
      </c>
      <c r="E397" t="s">
        <v>376</v>
      </c>
    </row>
    <row r="398" spans="1:5" x14ac:dyDescent="0.2">
      <c r="D398" t="str">
        <f>"6111"</f>
        <v>6111</v>
      </c>
      <c r="E398" t="s">
        <v>377</v>
      </c>
    </row>
    <row r="399" spans="1:5" x14ac:dyDescent="0.2">
      <c r="D399" t="str">
        <f>"6112"</f>
        <v>6112</v>
      </c>
      <c r="E399" t="s">
        <v>378</v>
      </c>
    </row>
    <row r="400" spans="1:5" x14ac:dyDescent="0.2">
      <c r="D400" t="str">
        <f>"6113"</f>
        <v>6113</v>
      </c>
      <c r="E400" t="s">
        <v>379</v>
      </c>
    </row>
    <row r="401" spans="2:5" x14ac:dyDescent="0.2">
      <c r="D401" t="str">
        <f>"6114"</f>
        <v>6114</v>
      </c>
      <c r="E401" t="s">
        <v>380</v>
      </c>
    </row>
    <row r="402" spans="2:5" x14ac:dyDescent="0.2">
      <c r="C402" t="str">
        <f>"612"</f>
        <v>612</v>
      </c>
      <c r="E402" t="s">
        <v>381</v>
      </c>
    </row>
    <row r="403" spans="2:5" x14ac:dyDescent="0.2">
      <c r="D403" t="str">
        <f>"6121"</f>
        <v>6121</v>
      </c>
      <c r="E403" t="s">
        <v>382</v>
      </c>
    </row>
    <row r="404" spans="2:5" x14ac:dyDescent="0.2">
      <c r="D404" t="str">
        <f>"6122"</f>
        <v>6122</v>
      </c>
      <c r="E404" t="s">
        <v>383</v>
      </c>
    </row>
    <row r="405" spans="2:5" x14ac:dyDescent="0.2">
      <c r="D405" t="str">
        <f>"6123"</f>
        <v>6123</v>
      </c>
      <c r="E405" t="s">
        <v>384</v>
      </c>
    </row>
    <row r="406" spans="2:5" x14ac:dyDescent="0.2">
      <c r="D406" t="str">
        <f>"6129"</f>
        <v>6129</v>
      </c>
      <c r="E406" t="s">
        <v>385</v>
      </c>
    </row>
    <row r="407" spans="2:5" x14ac:dyDescent="0.2">
      <c r="C407" t="str">
        <f>"613"</f>
        <v>613</v>
      </c>
      <c r="E407" t="s">
        <v>386</v>
      </c>
    </row>
    <row r="408" spans="2:5" x14ac:dyDescent="0.2">
      <c r="D408" t="str">
        <f>"6130"</f>
        <v>6130</v>
      </c>
      <c r="E408" t="s">
        <v>386</v>
      </c>
    </row>
    <row r="409" spans="2:5" x14ac:dyDescent="0.2">
      <c r="B409" t="str">
        <f>"62"</f>
        <v>62</v>
      </c>
      <c r="E409" t="s">
        <v>387</v>
      </c>
    </row>
    <row r="410" spans="2:5" x14ac:dyDescent="0.2">
      <c r="C410" t="str">
        <f>"621"</f>
        <v>621</v>
      </c>
      <c r="E410" t="s">
        <v>388</v>
      </c>
    </row>
    <row r="411" spans="2:5" x14ac:dyDescent="0.2">
      <c r="D411" t="str">
        <f>"6210"</f>
        <v>6210</v>
      </c>
      <c r="E411" t="s">
        <v>388</v>
      </c>
    </row>
    <row r="412" spans="2:5" x14ac:dyDescent="0.2">
      <c r="C412" t="str">
        <f>"622"</f>
        <v>622</v>
      </c>
      <c r="E412" t="s">
        <v>389</v>
      </c>
    </row>
    <row r="413" spans="2:5" x14ac:dyDescent="0.2">
      <c r="D413" t="str">
        <f>"6221"</f>
        <v>6221</v>
      </c>
      <c r="E413" t="s">
        <v>390</v>
      </c>
    </row>
    <row r="414" spans="2:5" x14ac:dyDescent="0.2">
      <c r="D414" t="str">
        <f>"6222"</f>
        <v>6222</v>
      </c>
      <c r="E414" t="s">
        <v>391</v>
      </c>
    </row>
    <row r="415" spans="2:5" x14ac:dyDescent="0.2">
      <c r="D415" t="str">
        <f>"6223"</f>
        <v>6223</v>
      </c>
      <c r="E415" t="s">
        <v>392</v>
      </c>
    </row>
    <row r="416" spans="2:5" x14ac:dyDescent="0.2">
      <c r="D416" t="str">
        <f>"6224"</f>
        <v>6224</v>
      </c>
      <c r="E416" t="s">
        <v>393</v>
      </c>
    </row>
    <row r="417" spans="1:5" x14ac:dyDescent="0.2">
      <c r="B417" t="str">
        <f>"63"</f>
        <v>63</v>
      </c>
      <c r="E417" t="s">
        <v>394</v>
      </c>
    </row>
    <row r="418" spans="1:5" x14ac:dyDescent="0.2">
      <c r="C418" t="str">
        <f>"631"</f>
        <v>631</v>
      </c>
      <c r="E418" t="s">
        <v>395</v>
      </c>
    </row>
    <row r="419" spans="1:5" x14ac:dyDescent="0.2">
      <c r="D419" t="str">
        <f>"6310"</f>
        <v>6310</v>
      </c>
      <c r="E419" t="s">
        <v>395</v>
      </c>
    </row>
    <row r="420" spans="1:5" x14ac:dyDescent="0.2">
      <c r="C420" t="str">
        <f>"632"</f>
        <v>632</v>
      </c>
      <c r="E420" t="s">
        <v>396</v>
      </c>
    </row>
    <row r="421" spans="1:5" x14ac:dyDescent="0.2">
      <c r="D421" t="str">
        <f>"6320"</f>
        <v>6320</v>
      </c>
      <c r="E421" t="s">
        <v>396</v>
      </c>
    </row>
    <row r="422" spans="1:5" x14ac:dyDescent="0.2">
      <c r="C422" t="str">
        <f>"633"</f>
        <v>633</v>
      </c>
      <c r="E422" t="s">
        <v>397</v>
      </c>
    </row>
    <row r="423" spans="1:5" x14ac:dyDescent="0.2">
      <c r="D423" t="str">
        <f>"6330"</f>
        <v>6330</v>
      </c>
      <c r="E423" t="s">
        <v>397</v>
      </c>
    </row>
    <row r="424" spans="1:5" x14ac:dyDescent="0.2">
      <c r="C424" t="str">
        <f>"634"</f>
        <v>634</v>
      </c>
      <c r="E424" t="s">
        <v>398</v>
      </c>
    </row>
    <row r="425" spans="1:5" x14ac:dyDescent="0.2">
      <c r="D425" t="str">
        <f>"6340"</f>
        <v>6340</v>
      </c>
      <c r="E425" t="s">
        <v>398</v>
      </c>
    </row>
    <row r="426" spans="1:5" x14ac:dyDescent="0.2">
      <c r="A426" t="str">
        <f>"7"</f>
        <v>7</v>
      </c>
      <c r="E426" t="s">
        <v>399</v>
      </c>
    </row>
    <row r="427" spans="1:5" x14ac:dyDescent="0.2">
      <c r="B427" t="str">
        <f>"71"</f>
        <v>71</v>
      </c>
      <c r="E427" t="s">
        <v>400</v>
      </c>
    </row>
    <row r="428" spans="1:5" x14ac:dyDescent="0.2">
      <c r="C428" t="str">
        <f>"711"</f>
        <v>711</v>
      </c>
      <c r="E428" t="s">
        <v>401</v>
      </c>
    </row>
    <row r="429" spans="1:5" x14ac:dyDescent="0.2">
      <c r="D429" t="str">
        <f>"7111"</f>
        <v>7111</v>
      </c>
      <c r="E429" t="s">
        <v>402</v>
      </c>
    </row>
    <row r="430" spans="1:5" x14ac:dyDescent="0.2">
      <c r="D430" t="str">
        <f>"7112"</f>
        <v>7112</v>
      </c>
      <c r="E430" t="s">
        <v>403</v>
      </c>
    </row>
    <row r="431" spans="1:5" x14ac:dyDescent="0.2">
      <c r="D431" t="str">
        <f>"7113"</f>
        <v>7113</v>
      </c>
      <c r="E431" t="s">
        <v>404</v>
      </c>
    </row>
    <row r="432" spans="1:5" x14ac:dyDescent="0.2">
      <c r="D432" t="str">
        <f>"7114"</f>
        <v>7114</v>
      </c>
      <c r="E432" t="s">
        <v>405</v>
      </c>
    </row>
    <row r="433" spans="2:5" x14ac:dyDescent="0.2">
      <c r="D433" t="str">
        <f>"7115"</f>
        <v>7115</v>
      </c>
      <c r="E433" t="s">
        <v>406</v>
      </c>
    </row>
    <row r="434" spans="2:5" x14ac:dyDescent="0.2">
      <c r="D434" t="str">
        <f>"7119"</f>
        <v>7119</v>
      </c>
      <c r="E434" t="s">
        <v>407</v>
      </c>
    </row>
    <row r="435" spans="2:5" x14ac:dyDescent="0.2">
      <c r="C435" t="str">
        <f>"712"</f>
        <v>712</v>
      </c>
      <c r="E435" t="s">
        <v>408</v>
      </c>
    </row>
    <row r="436" spans="2:5" x14ac:dyDescent="0.2">
      <c r="D436" t="str">
        <f>"7121"</f>
        <v>7121</v>
      </c>
      <c r="E436" t="s">
        <v>409</v>
      </c>
    </row>
    <row r="437" spans="2:5" x14ac:dyDescent="0.2">
      <c r="D437" t="str">
        <f>"7122"</f>
        <v>7122</v>
      </c>
      <c r="E437" t="s">
        <v>410</v>
      </c>
    </row>
    <row r="438" spans="2:5" x14ac:dyDescent="0.2">
      <c r="D438" t="str">
        <f>"7123"</f>
        <v>7123</v>
      </c>
      <c r="E438" t="s">
        <v>411</v>
      </c>
    </row>
    <row r="439" spans="2:5" x14ac:dyDescent="0.2">
      <c r="D439" t="str">
        <f>"7124"</f>
        <v>7124</v>
      </c>
      <c r="E439" t="s">
        <v>412</v>
      </c>
    </row>
    <row r="440" spans="2:5" x14ac:dyDescent="0.2">
      <c r="D440" t="str">
        <f>"7125"</f>
        <v>7125</v>
      </c>
      <c r="E440" t="s">
        <v>413</v>
      </c>
    </row>
    <row r="441" spans="2:5" x14ac:dyDescent="0.2">
      <c r="D441" t="str">
        <f>"7126"</f>
        <v>7126</v>
      </c>
      <c r="E441" t="s">
        <v>414</v>
      </c>
    </row>
    <row r="442" spans="2:5" x14ac:dyDescent="0.2">
      <c r="D442" t="str">
        <f>"7127"</f>
        <v>7127</v>
      </c>
      <c r="E442" t="s">
        <v>415</v>
      </c>
    </row>
    <row r="443" spans="2:5" x14ac:dyDescent="0.2">
      <c r="C443" t="str">
        <f>"713"</f>
        <v>713</v>
      </c>
      <c r="E443" t="s">
        <v>416</v>
      </c>
    </row>
    <row r="444" spans="2:5" x14ac:dyDescent="0.2">
      <c r="D444" t="str">
        <f>"7131"</f>
        <v>7131</v>
      </c>
      <c r="E444" t="s">
        <v>417</v>
      </c>
    </row>
    <row r="445" spans="2:5" x14ac:dyDescent="0.2">
      <c r="D445" t="str">
        <f>"7132"</f>
        <v>7132</v>
      </c>
      <c r="E445" t="s">
        <v>418</v>
      </c>
    </row>
    <row r="446" spans="2:5" x14ac:dyDescent="0.2">
      <c r="D446" t="str">
        <f>"7133"</f>
        <v>7133</v>
      </c>
      <c r="E446" t="s">
        <v>419</v>
      </c>
    </row>
    <row r="447" spans="2:5" x14ac:dyDescent="0.2">
      <c r="B447" t="str">
        <f>"72"</f>
        <v>72</v>
      </c>
      <c r="E447" t="s">
        <v>420</v>
      </c>
    </row>
    <row r="448" spans="2:5" x14ac:dyDescent="0.2">
      <c r="C448" t="str">
        <f>"721"</f>
        <v>721</v>
      </c>
      <c r="E448" t="s">
        <v>421</v>
      </c>
    </row>
    <row r="449" spans="2:5" x14ac:dyDescent="0.2">
      <c r="D449" t="str">
        <f>"7211"</f>
        <v>7211</v>
      </c>
      <c r="E449" t="s">
        <v>422</v>
      </c>
    </row>
    <row r="450" spans="2:5" x14ac:dyDescent="0.2">
      <c r="D450" t="str">
        <f>"7212"</f>
        <v>7212</v>
      </c>
      <c r="E450" t="s">
        <v>423</v>
      </c>
    </row>
    <row r="451" spans="2:5" x14ac:dyDescent="0.2">
      <c r="D451" t="str">
        <f>"7213"</f>
        <v>7213</v>
      </c>
      <c r="E451" t="s">
        <v>424</v>
      </c>
    </row>
    <row r="452" spans="2:5" x14ac:dyDescent="0.2">
      <c r="D452" t="str">
        <f>"7214"</f>
        <v>7214</v>
      </c>
      <c r="E452" t="s">
        <v>425</v>
      </c>
    </row>
    <row r="453" spans="2:5" x14ac:dyDescent="0.2">
      <c r="D453" t="str">
        <f>"7215"</f>
        <v>7215</v>
      </c>
      <c r="E453" t="s">
        <v>426</v>
      </c>
    </row>
    <row r="454" spans="2:5" x14ac:dyDescent="0.2">
      <c r="C454" t="str">
        <f>"722"</f>
        <v>722</v>
      </c>
      <c r="E454" t="s">
        <v>427</v>
      </c>
    </row>
    <row r="455" spans="2:5" x14ac:dyDescent="0.2">
      <c r="D455" t="str">
        <f>"7221"</f>
        <v>7221</v>
      </c>
      <c r="E455" t="s">
        <v>428</v>
      </c>
    </row>
    <row r="456" spans="2:5" x14ac:dyDescent="0.2">
      <c r="D456" t="str">
        <f>"7222"</f>
        <v>7222</v>
      </c>
      <c r="E456" t="s">
        <v>429</v>
      </c>
    </row>
    <row r="457" spans="2:5" x14ac:dyDescent="0.2">
      <c r="D457" t="str">
        <f>"7223"</f>
        <v>7223</v>
      </c>
      <c r="E457" t="s">
        <v>430</v>
      </c>
    </row>
    <row r="458" spans="2:5" x14ac:dyDescent="0.2">
      <c r="D458" t="str">
        <f>"7224"</f>
        <v>7224</v>
      </c>
      <c r="E458" t="s">
        <v>431</v>
      </c>
    </row>
    <row r="459" spans="2:5" x14ac:dyDescent="0.2">
      <c r="C459" t="str">
        <f>"723"</f>
        <v>723</v>
      </c>
      <c r="E459" t="s">
        <v>432</v>
      </c>
    </row>
    <row r="460" spans="2:5" x14ac:dyDescent="0.2">
      <c r="D460" t="str">
        <f>"7231"</f>
        <v>7231</v>
      </c>
      <c r="E460" t="s">
        <v>433</v>
      </c>
    </row>
    <row r="461" spans="2:5" x14ac:dyDescent="0.2">
      <c r="D461" t="str">
        <f>"7232"</f>
        <v>7232</v>
      </c>
      <c r="E461" t="s">
        <v>434</v>
      </c>
    </row>
    <row r="462" spans="2:5" x14ac:dyDescent="0.2">
      <c r="D462" t="str">
        <f>"7233"</f>
        <v>7233</v>
      </c>
      <c r="E462" t="s">
        <v>435</v>
      </c>
    </row>
    <row r="463" spans="2:5" x14ac:dyDescent="0.2">
      <c r="D463" t="str">
        <f>"7234"</f>
        <v>7234</v>
      </c>
      <c r="E463" t="s">
        <v>436</v>
      </c>
    </row>
    <row r="464" spans="2:5" x14ac:dyDescent="0.2">
      <c r="B464" t="str">
        <f>"73"</f>
        <v>73</v>
      </c>
      <c r="E464" t="s">
        <v>437</v>
      </c>
    </row>
    <row r="465" spans="2:5" x14ac:dyDescent="0.2">
      <c r="C465" t="str">
        <f>"731"</f>
        <v>731</v>
      </c>
      <c r="E465" t="s">
        <v>438</v>
      </c>
    </row>
    <row r="466" spans="2:5" x14ac:dyDescent="0.2">
      <c r="D466" t="str">
        <f>"7311"</f>
        <v>7311</v>
      </c>
      <c r="E466" t="s">
        <v>439</v>
      </c>
    </row>
    <row r="467" spans="2:5" x14ac:dyDescent="0.2">
      <c r="D467" t="str">
        <f>"7312"</f>
        <v>7312</v>
      </c>
      <c r="E467" t="s">
        <v>440</v>
      </c>
    </row>
    <row r="468" spans="2:5" x14ac:dyDescent="0.2">
      <c r="D468" t="str">
        <f>"7313"</f>
        <v>7313</v>
      </c>
      <c r="E468" t="s">
        <v>441</v>
      </c>
    </row>
    <row r="469" spans="2:5" x14ac:dyDescent="0.2">
      <c r="D469" t="str">
        <f>"7314"</f>
        <v>7314</v>
      </c>
      <c r="E469" t="s">
        <v>442</v>
      </c>
    </row>
    <row r="470" spans="2:5" x14ac:dyDescent="0.2">
      <c r="D470" t="str">
        <f>"7315"</f>
        <v>7315</v>
      </c>
      <c r="E470" t="s">
        <v>443</v>
      </c>
    </row>
    <row r="471" spans="2:5" x14ac:dyDescent="0.2">
      <c r="D471" t="str">
        <f>"7316"</f>
        <v>7316</v>
      </c>
      <c r="E471" t="s">
        <v>444</v>
      </c>
    </row>
    <row r="472" spans="2:5" x14ac:dyDescent="0.2">
      <c r="D472" t="str">
        <f>"7317"</f>
        <v>7317</v>
      </c>
      <c r="E472" t="s">
        <v>445</v>
      </c>
    </row>
    <row r="473" spans="2:5" x14ac:dyDescent="0.2">
      <c r="D473" t="str">
        <f>"7318"</f>
        <v>7318</v>
      </c>
      <c r="E473" t="s">
        <v>446</v>
      </c>
    </row>
    <row r="474" spans="2:5" x14ac:dyDescent="0.2">
      <c r="D474" t="str">
        <f>"7319"</f>
        <v>7319</v>
      </c>
      <c r="E474" t="s">
        <v>447</v>
      </c>
    </row>
    <row r="475" spans="2:5" x14ac:dyDescent="0.2">
      <c r="C475" t="str">
        <f>"732"</f>
        <v>732</v>
      </c>
      <c r="E475" t="s">
        <v>448</v>
      </c>
    </row>
    <row r="476" spans="2:5" x14ac:dyDescent="0.2">
      <c r="D476" t="str">
        <f>"7321"</f>
        <v>7321</v>
      </c>
      <c r="E476" t="s">
        <v>449</v>
      </c>
    </row>
    <row r="477" spans="2:5" x14ac:dyDescent="0.2">
      <c r="D477" t="str">
        <f>"7322"</f>
        <v>7322</v>
      </c>
      <c r="E477" t="s">
        <v>450</v>
      </c>
    </row>
    <row r="478" spans="2:5" x14ac:dyDescent="0.2">
      <c r="D478" t="str">
        <f>"7323"</f>
        <v>7323</v>
      </c>
      <c r="E478" t="s">
        <v>451</v>
      </c>
    </row>
    <row r="479" spans="2:5" x14ac:dyDescent="0.2">
      <c r="B479" t="str">
        <f>"74"</f>
        <v>74</v>
      </c>
      <c r="E479" t="s">
        <v>452</v>
      </c>
    </row>
    <row r="480" spans="2:5" x14ac:dyDescent="0.2">
      <c r="C480" t="str">
        <f>"741"</f>
        <v>741</v>
      </c>
      <c r="E480" t="s">
        <v>453</v>
      </c>
    </row>
    <row r="481" spans="2:5" x14ac:dyDescent="0.2">
      <c r="D481" t="str">
        <f>"7411"</f>
        <v>7411</v>
      </c>
      <c r="E481" t="s">
        <v>454</v>
      </c>
    </row>
    <row r="482" spans="2:5" x14ac:dyDescent="0.2">
      <c r="D482" t="str">
        <f>"7412"</f>
        <v>7412</v>
      </c>
      <c r="E482" t="s">
        <v>455</v>
      </c>
    </row>
    <row r="483" spans="2:5" x14ac:dyDescent="0.2">
      <c r="D483" t="str">
        <f>"7413"</f>
        <v>7413</v>
      </c>
      <c r="E483" t="s">
        <v>456</v>
      </c>
    </row>
    <row r="484" spans="2:5" x14ac:dyDescent="0.2">
      <c r="C484" t="str">
        <f>"742"</f>
        <v>742</v>
      </c>
      <c r="E484" t="s">
        <v>457</v>
      </c>
    </row>
    <row r="485" spans="2:5" x14ac:dyDescent="0.2">
      <c r="D485" t="str">
        <f>"7421"</f>
        <v>7421</v>
      </c>
      <c r="E485" t="s">
        <v>458</v>
      </c>
    </row>
    <row r="486" spans="2:5" x14ac:dyDescent="0.2">
      <c r="D486" t="str">
        <f>"7422"</f>
        <v>7422</v>
      </c>
      <c r="E486" t="s">
        <v>459</v>
      </c>
    </row>
    <row r="487" spans="2:5" x14ac:dyDescent="0.2">
      <c r="B487" t="str">
        <f>"75"</f>
        <v>75</v>
      </c>
      <c r="E487" t="s">
        <v>460</v>
      </c>
    </row>
    <row r="488" spans="2:5" x14ac:dyDescent="0.2">
      <c r="C488" t="str">
        <f>"751"</f>
        <v>751</v>
      </c>
      <c r="E488" t="s">
        <v>461</v>
      </c>
    </row>
    <row r="489" spans="2:5" x14ac:dyDescent="0.2">
      <c r="D489" t="str">
        <f>"7511"</f>
        <v>7511</v>
      </c>
      <c r="E489" t="s">
        <v>462</v>
      </c>
    </row>
    <row r="490" spans="2:5" x14ac:dyDescent="0.2">
      <c r="D490" t="str">
        <f>"7512"</f>
        <v>7512</v>
      </c>
      <c r="E490" t="s">
        <v>463</v>
      </c>
    </row>
    <row r="491" spans="2:5" x14ac:dyDescent="0.2">
      <c r="D491" t="str">
        <f>"7513"</f>
        <v>7513</v>
      </c>
      <c r="E491" t="s">
        <v>464</v>
      </c>
    </row>
    <row r="492" spans="2:5" x14ac:dyDescent="0.2">
      <c r="D492" t="str">
        <f>"7514"</f>
        <v>7514</v>
      </c>
      <c r="E492" t="s">
        <v>465</v>
      </c>
    </row>
    <row r="493" spans="2:5" x14ac:dyDescent="0.2">
      <c r="D493" t="str">
        <f>"7515"</f>
        <v>7515</v>
      </c>
      <c r="E493" t="s">
        <v>466</v>
      </c>
    </row>
    <row r="494" spans="2:5" x14ac:dyDescent="0.2">
      <c r="D494" t="str">
        <f>"7516"</f>
        <v>7516</v>
      </c>
      <c r="E494" t="s">
        <v>467</v>
      </c>
    </row>
    <row r="495" spans="2:5" x14ac:dyDescent="0.2">
      <c r="C495" t="str">
        <f>"752"</f>
        <v>752</v>
      </c>
      <c r="E495" t="s">
        <v>468</v>
      </c>
    </row>
    <row r="496" spans="2:5" x14ac:dyDescent="0.2">
      <c r="D496" t="str">
        <f>"7521"</f>
        <v>7521</v>
      </c>
      <c r="E496" t="s">
        <v>469</v>
      </c>
    </row>
    <row r="497" spans="1:5" x14ac:dyDescent="0.2">
      <c r="D497" t="str">
        <f>"7522"</f>
        <v>7522</v>
      </c>
      <c r="E497" t="s">
        <v>470</v>
      </c>
    </row>
    <row r="498" spans="1:5" x14ac:dyDescent="0.2">
      <c r="D498" t="str">
        <f>"7523"</f>
        <v>7523</v>
      </c>
      <c r="E498" t="s">
        <v>471</v>
      </c>
    </row>
    <row r="499" spans="1:5" x14ac:dyDescent="0.2">
      <c r="C499" t="str">
        <f>"753"</f>
        <v>753</v>
      </c>
      <c r="E499" t="s">
        <v>472</v>
      </c>
    </row>
    <row r="500" spans="1:5" x14ac:dyDescent="0.2">
      <c r="D500" t="str">
        <f>"7531"</f>
        <v>7531</v>
      </c>
      <c r="E500" t="s">
        <v>473</v>
      </c>
    </row>
    <row r="501" spans="1:5" x14ac:dyDescent="0.2">
      <c r="D501" t="str">
        <f>"7532"</f>
        <v>7532</v>
      </c>
      <c r="E501" t="s">
        <v>474</v>
      </c>
    </row>
    <row r="502" spans="1:5" x14ac:dyDescent="0.2">
      <c r="D502" t="str">
        <f>"7533"</f>
        <v>7533</v>
      </c>
      <c r="E502" t="s">
        <v>475</v>
      </c>
    </row>
    <row r="503" spans="1:5" x14ac:dyDescent="0.2">
      <c r="D503" t="str">
        <f>"7534"</f>
        <v>7534</v>
      </c>
      <c r="E503" t="s">
        <v>476</v>
      </c>
    </row>
    <row r="504" spans="1:5" x14ac:dyDescent="0.2">
      <c r="D504" t="str">
        <f>"7535"</f>
        <v>7535</v>
      </c>
      <c r="E504" t="s">
        <v>477</v>
      </c>
    </row>
    <row r="505" spans="1:5" x14ac:dyDescent="0.2">
      <c r="D505" t="str">
        <f>"7536"</f>
        <v>7536</v>
      </c>
      <c r="E505" t="s">
        <v>478</v>
      </c>
    </row>
    <row r="506" spans="1:5" x14ac:dyDescent="0.2">
      <c r="C506" t="str">
        <f>"754"</f>
        <v>754</v>
      </c>
      <c r="E506" t="s">
        <v>479</v>
      </c>
    </row>
    <row r="507" spans="1:5" x14ac:dyDescent="0.2">
      <c r="D507" t="str">
        <f>"7541"</f>
        <v>7541</v>
      </c>
      <c r="E507" t="s">
        <v>480</v>
      </c>
    </row>
    <row r="508" spans="1:5" x14ac:dyDescent="0.2">
      <c r="D508" t="str">
        <f>"7542"</f>
        <v>7542</v>
      </c>
      <c r="E508" t="s">
        <v>481</v>
      </c>
    </row>
    <row r="509" spans="1:5" x14ac:dyDescent="0.2">
      <c r="D509" t="str">
        <f>"7543"</f>
        <v>7543</v>
      </c>
      <c r="E509" t="s">
        <v>482</v>
      </c>
    </row>
    <row r="510" spans="1:5" x14ac:dyDescent="0.2">
      <c r="D510" t="str">
        <f>"7544"</f>
        <v>7544</v>
      </c>
      <c r="E510" t="s">
        <v>483</v>
      </c>
    </row>
    <row r="511" spans="1:5" x14ac:dyDescent="0.2">
      <c r="D511" t="str">
        <f>"7549"</f>
        <v>7549</v>
      </c>
      <c r="E511" t="s">
        <v>484</v>
      </c>
    </row>
    <row r="512" spans="1:5" x14ac:dyDescent="0.2">
      <c r="A512" t="str">
        <f>"8"</f>
        <v>8</v>
      </c>
      <c r="E512" t="s">
        <v>485</v>
      </c>
    </row>
    <row r="513" spans="2:5" x14ac:dyDescent="0.2">
      <c r="B513" t="str">
        <f>"81"</f>
        <v>81</v>
      </c>
      <c r="E513" t="s">
        <v>486</v>
      </c>
    </row>
    <row r="514" spans="2:5" x14ac:dyDescent="0.2">
      <c r="C514" t="str">
        <f>"811"</f>
        <v>811</v>
      </c>
      <c r="E514" t="s">
        <v>487</v>
      </c>
    </row>
    <row r="515" spans="2:5" x14ac:dyDescent="0.2">
      <c r="D515" t="str">
        <f>"8111"</f>
        <v>8111</v>
      </c>
      <c r="E515" t="s">
        <v>488</v>
      </c>
    </row>
    <row r="516" spans="2:5" x14ac:dyDescent="0.2">
      <c r="D516" t="str">
        <f>"8112"</f>
        <v>8112</v>
      </c>
      <c r="E516" t="s">
        <v>489</v>
      </c>
    </row>
    <row r="517" spans="2:5" x14ac:dyDescent="0.2">
      <c r="D517" t="str">
        <f>"8113"</f>
        <v>8113</v>
      </c>
      <c r="E517" t="s">
        <v>490</v>
      </c>
    </row>
    <row r="518" spans="2:5" x14ac:dyDescent="0.2">
      <c r="D518" t="str">
        <f>"8114"</f>
        <v>8114</v>
      </c>
      <c r="E518" t="s">
        <v>491</v>
      </c>
    </row>
    <row r="519" spans="2:5" x14ac:dyDescent="0.2">
      <c r="C519" t="str">
        <f>"812"</f>
        <v>812</v>
      </c>
      <c r="E519" t="s">
        <v>492</v>
      </c>
    </row>
    <row r="520" spans="2:5" x14ac:dyDescent="0.2">
      <c r="D520" t="str">
        <f>"8121"</f>
        <v>8121</v>
      </c>
      <c r="E520" t="s">
        <v>493</v>
      </c>
    </row>
    <row r="521" spans="2:5" x14ac:dyDescent="0.2">
      <c r="D521" t="str">
        <f>"8122"</f>
        <v>8122</v>
      </c>
      <c r="E521" t="s">
        <v>494</v>
      </c>
    </row>
    <row r="522" spans="2:5" x14ac:dyDescent="0.2">
      <c r="C522" t="str">
        <f>"813"</f>
        <v>813</v>
      </c>
      <c r="E522" t="s">
        <v>495</v>
      </c>
    </row>
    <row r="523" spans="2:5" x14ac:dyDescent="0.2">
      <c r="D523" t="str">
        <f>"8131"</f>
        <v>8131</v>
      </c>
      <c r="E523" t="s">
        <v>496</v>
      </c>
    </row>
    <row r="524" spans="2:5" x14ac:dyDescent="0.2">
      <c r="D524" t="str">
        <f>"8132"</f>
        <v>8132</v>
      </c>
      <c r="E524" t="s">
        <v>497</v>
      </c>
    </row>
    <row r="525" spans="2:5" x14ac:dyDescent="0.2">
      <c r="C525" t="str">
        <f>"814"</f>
        <v>814</v>
      </c>
      <c r="E525" t="s">
        <v>498</v>
      </c>
    </row>
    <row r="526" spans="2:5" x14ac:dyDescent="0.2">
      <c r="D526" t="str">
        <f>"8141"</f>
        <v>8141</v>
      </c>
      <c r="E526" t="s">
        <v>499</v>
      </c>
    </row>
    <row r="527" spans="2:5" x14ac:dyDescent="0.2">
      <c r="D527" t="str">
        <f>"8142"</f>
        <v>8142</v>
      </c>
      <c r="E527" t="s">
        <v>500</v>
      </c>
    </row>
    <row r="528" spans="2:5" x14ac:dyDescent="0.2">
      <c r="D528" t="str">
        <f>"8143"</f>
        <v>8143</v>
      </c>
      <c r="E528" t="s">
        <v>501</v>
      </c>
    </row>
    <row r="529" spans="3:5" x14ac:dyDescent="0.2">
      <c r="C529" t="str">
        <f>"815"</f>
        <v>815</v>
      </c>
      <c r="E529" t="s">
        <v>502</v>
      </c>
    </row>
    <row r="530" spans="3:5" x14ac:dyDescent="0.2">
      <c r="D530" t="str">
        <f>"8151"</f>
        <v>8151</v>
      </c>
      <c r="E530" t="s">
        <v>503</v>
      </c>
    </row>
    <row r="531" spans="3:5" x14ac:dyDescent="0.2">
      <c r="D531" t="str">
        <f>"8152"</f>
        <v>8152</v>
      </c>
      <c r="E531" t="s">
        <v>504</v>
      </c>
    </row>
    <row r="532" spans="3:5" x14ac:dyDescent="0.2">
      <c r="D532" t="str">
        <f>"8153"</f>
        <v>8153</v>
      </c>
      <c r="E532" t="s">
        <v>505</v>
      </c>
    </row>
    <row r="533" spans="3:5" x14ac:dyDescent="0.2">
      <c r="D533" t="str">
        <f>"8154"</f>
        <v>8154</v>
      </c>
      <c r="E533" t="s">
        <v>506</v>
      </c>
    </row>
    <row r="534" spans="3:5" x14ac:dyDescent="0.2">
      <c r="D534" t="str">
        <f>"8155"</f>
        <v>8155</v>
      </c>
      <c r="E534" t="s">
        <v>507</v>
      </c>
    </row>
    <row r="535" spans="3:5" x14ac:dyDescent="0.2">
      <c r="D535" t="str">
        <f>"8156"</f>
        <v>8156</v>
      </c>
      <c r="E535" t="s">
        <v>508</v>
      </c>
    </row>
    <row r="536" spans="3:5" x14ac:dyDescent="0.2">
      <c r="D536" t="str">
        <f>"8157"</f>
        <v>8157</v>
      </c>
      <c r="E536" t="s">
        <v>509</v>
      </c>
    </row>
    <row r="537" spans="3:5" x14ac:dyDescent="0.2">
      <c r="D537" t="str">
        <f>"8159"</f>
        <v>8159</v>
      </c>
      <c r="E537" t="s">
        <v>510</v>
      </c>
    </row>
    <row r="538" spans="3:5" x14ac:dyDescent="0.2">
      <c r="C538" t="str">
        <f>"816"</f>
        <v>816</v>
      </c>
      <c r="E538" t="s">
        <v>511</v>
      </c>
    </row>
    <row r="539" spans="3:5" x14ac:dyDescent="0.2">
      <c r="D539" t="str">
        <f>"8160"</f>
        <v>8160</v>
      </c>
      <c r="E539" t="s">
        <v>511</v>
      </c>
    </row>
    <row r="540" spans="3:5" x14ac:dyDescent="0.2">
      <c r="C540" t="str">
        <f>"817"</f>
        <v>817</v>
      </c>
      <c r="E540" t="s">
        <v>512</v>
      </c>
    </row>
    <row r="541" spans="3:5" x14ac:dyDescent="0.2">
      <c r="D541" t="str">
        <f>"8171"</f>
        <v>8171</v>
      </c>
      <c r="E541" t="s">
        <v>513</v>
      </c>
    </row>
    <row r="542" spans="3:5" x14ac:dyDescent="0.2">
      <c r="D542" t="str">
        <f>"8172"</f>
        <v>8172</v>
      </c>
      <c r="E542" t="s">
        <v>514</v>
      </c>
    </row>
    <row r="543" spans="3:5" x14ac:dyDescent="0.2">
      <c r="C543" t="str">
        <f>"818"</f>
        <v>818</v>
      </c>
      <c r="E543" t="s">
        <v>515</v>
      </c>
    </row>
    <row r="544" spans="3:5" x14ac:dyDescent="0.2">
      <c r="D544" t="str">
        <f>"8181"</f>
        <v>8181</v>
      </c>
      <c r="E544" t="s">
        <v>516</v>
      </c>
    </row>
    <row r="545" spans="2:5" x14ac:dyDescent="0.2">
      <c r="D545" t="str">
        <f>"8182"</f>
        <v>8182</v>
      </c>
      <c r="E545" t="s">
        <v>517</v>
      </c>
    </row>
    <row r="546" spans="2:5" x14ac:dyDescent="0.2">
      <c r="D546" t="str">
        <f>"8183"</f>
        <v>8183</v>
      </c>
      <c r="E546" t="s">
        <v>518</v>
      </c>
    </row>
    <row r="547" spans="2:5" x14ac:dyDescent="0.2">
      <c r="D547" t="str">
        <f>"8189"</f>
        <v>8189</v>
      </c>
      <c r="E547" t="s">
        <v>519</v>
      </c>
    </row>
    <row r="548" spans="2:5" x14ac:dyDescent="0.2">
      <c r="B548" t="str">
        <f>"82"</f>
        <v>82</v>
      </c>
      <c r="E548" t="s">
        <v>520</v>
      </c>
    </row>
    <row r="549" spans="2:5" x14ac:dyDescent="0.2">
      <c r="C549" t="str">
        <f>"821"</f>
        <v>821</v>
      </c>
      <c r="E549" t="s">
        <v>520</v>
      </c>
    </row>
    <row r="550" spans="2:5" x14ac:dyDescent="0.2">
      <c r="D550" t="str">
        <f>"8211"</f>
        <v>8211</v>
      </c>
      <c r="E550" t="s">
        <v>521</v>
      </c>
    </row>
    <row r="551" spans="2:5" x14ac:dyDescent="0.2">
      <c r="D551" t="str">
        <f>"8212"</f>
        <v>8212</v>
      </c>
      <c r="E551" t="s">
        <v>522</v>
      </c>
    </row>
    <row r="552" spans="2:5" x14ac:dyDescent="0.2">
      <c r="D552" t="str">
        <f>"8219"</f>
        <v>8219</v>
      </c>
      <c r="E552" t="s">
        <v>523</v>
      </c>
    </row>
    <row r="553" spans="2:5" x14ac:dyDescent="0.2">
      <c r="B553" t="str">
        <f>"83"</f>
        <v>83</v>
      </c>
      <c r="E553" t="s">
        <v>524</v>
      </c>
    </row>
    <row r="554" spans="2:5" x14ac:dyDescent="0.2">
      <c r="C554" t="str">
        <f>"831"</f>
        <v>831</v>
      </c>
      <c r="E554" t="s">
        <v>525</v>
      </c>
    </row>
    <row r="555" spans="2:5" x14ac:dyDescent="0.2">
      <c r="D555" t="str">
        <f>"8311"</f>
        <v>8311</v>
      </c>
      <c r="E555" t="s">
        <v>526</v>
      </c>
    </row>
    <row r="556" spans="2:5" x14ac:dyDescent="0.2">
      <c r="D556" t="str">
        <f>"8312"</f>
        <v>8312</v>
      </c>
      <c r="E556" t="s">
        <v>527</v>
      </c>
    </row>
    <row r="557" spans="2:5" x14ac:dyDescent="0.2">
      <c r="C557" t="str">
        <f>"832"</f>
        <v>832</v>
      </c>
      <c r="E557" t="s">
        <v>528</v>
      </c>
    </row>
    <row r="558" spans="2:5" x14ac:dyDescent="0.2">
      <c r="D558" t="str">
        <f>"8321"</f>
        <v>8321</v>
      </c>
      <c r="E558" t="s">
        <v>529</v>
      </c>
    </row>
    <row r="559" spans="2:5" x14ac:dyDescent="0.2">
      <c r="D559" t="str">
        <f>"8322"</f>
        <v>8322</v>
      </c>
      <c r="E559" t="s">
        <v>530</v>
      </c>
    </row>
    <row r="560" spans="2:5" x14ac:dyDescent="0.2">
      <c r="C560" t="str">
        <f>"833"</f>
        <v>833</v>
      </c>
      <c r="E560" t="s">
        <v>531</v>
      </c>
    </row>
    <row r="561" spans="1:5" x14ac:dyDescent="0.2">
      <c r="D561" t="str">
        <f>"8331"</f>
        <v>8331</v>
      </c>
      <c r="E561" t="s">
        <v>532</v>
      </c>
    </row>
    <row r="562" spans="1:5" x14ac:dyDescent="0.2">
      <c r="D562" t="str">
        <f>"8332"</f>
        <v>8332</v>
      </c>
      <c r="E562" t="s">
        <v>533</v>
      </c>
    </row>
    <row r="563" spans="1:5" x14ac:dyDescent="0.2">
      <c r="C563" t="str">
        <f>"834"</f>
        <v>834</v>
      </c>
      <c r="E563" t="s">
        <v>534</v>
      </c>
    </row>
    <row r="564" spans="1:5" x14ac:dyDescent="0.2">
      <c r="D564" t="str">
        <f>"8341"</f>
        <v>8341</v>
      </c>
      <c r="E564" t="s">
        <v>535</v>
      </c>
    </row>
    <row r="565" spans="1:5" x14ac:dyDescent="0.2">
      <c r="D565" t="str">
        <f>"8342"</f>
        <v>8342</v>
      </c>
      <c r="E565" t="s">
        <v>536</v>
      </c>
    </row>
    <row r="566" spans="1:5" x14ac:dyDescent="0.2">
      <c r="D566" t="str">
        <f>"8343"</f>
        <v>8343</v>
      </c>
      <c r="E566" t="s">
        <v>537</v>
      </c>
    </row>
    <row r="567" spans="1:5" x14ac:dyDescent="0.2">
      <c r="D567" t="str">
        <f>"8344"</f>
        <v>8344</v>
      </c>
      <c r="E567" t="s">
        <v>538</v>
      </c>
    </row>
    <row r="568" spans="1:5" x14ac:dyDescent="0.2">
      <c r="C568" t="str">
        <f>"835"</f>
        <v>835</v>
      </c>
      <c r="E568" t="s">
        <v>539</v>
      </c>
    </row>
    <row r="569" spans="1:5" x14ac:dyDescent="0.2">
      <c r="D569" t="str">
        <f>"8350"</f>
        <v>8350</v>
      </c>
      <c r="E569" t="s">
        <v>539</v>
      </c>
    </row>
    <row r="570" spans="1:5" x14ac:dyDescent="0.2">
      <c r="A570" t="str">
        <f>"9"</f>
        <v>9</v>
      </c>
      <c r="E570" t="s">
        <v>540</v>
      </c>
    </row>
    <row r="571" spans="1:5" x14ac:dyDescent="0.2">
      <c r="B571" t="str">
        <f>"91"</f>
        <v>91</v>
      </c>
      <c r="E571" t="s">
        <v>541</v>
      </c>
    </row>
    <row r="572" spans="1:5" x14ac:dyDescent="0.2">
      <c r="C572" t="str">
        <f>"911"</f>
        <v>911</v>
      </c>
      <c r="E572" t="s">
        <v>542</v>
      </c>
    </row>
    <row r="573" spans="1:5" x14ac:dyDescent="0.2">
      <c r="D573" t="str">
        <f>"9111"</f>
        <v>9111</v>
      </c>
      <c r="E573" t="s">
        <v>543</v>
      </c>
    </row>
    <row r="574" spans="1:5" x14ac:dyDescent="0.2">
      <c r="D574" t="str">
        <f>"9112"</f>
        <v>9112</v>
      </c>
      <c r="E574" t="s">
        <v>544</v>
      </c>
    </row>
    <row r="575" spans="1:5" x14ac:dyDescent="0.2">
      <c r="C575" t="str">
        <f>"912"</f>
        <v>912</v>
      </c>
      <c r="E575" t="s">
        <v>545</v>
      </c>
    </row>
    <row r="576" spans="1:5" x14ac:dyDescent="0.2">
      <c r="D576" t="str">
        <f>"9121"</f>
        <v>9121</v>
      </c>
      <c r="E576" t="s">
        <v>546</v>
      </c>
    </row>
    <row r="577" spans="2:5" x14ac:dyDescent="0.2">
      <c r="D577" t="str">
        <f>"9122"</f>
        <v>9122</v>
      </c>
      <c r="E577" t="s">
        <v>547</v>
      </c>
    </row>
    <row r="578" spans="2:5" x14ac:dyDescent="0.2">
      <c r="D578" t="str">
        <f>"9123"</f>
        <v>9123</v>
      </c>
      <c r="E578" t="s">
        <v>548</v>
      </c>
    </row>
    <row r="579" spans="2:5" x14ac:dyDescent="0.2">
      <c r="D579" t="str">
        <f>"9129"</f>
        <v>9129</v>
      </c>
      <c r="E579" t="s">
        <v>549</v>
      </c>
    </row>
    <row r="580" spans="2:5" x14ac:dyDescent="0.2">
      <c r="B580" t="str">
        <f>"92"</f>
        <v>92</v>
      </c>
      <c r="E580" t="s">
        <v>550</v>
      </c>
    </row>
    <row r="581" spans="2:5" x14ac:dyDescent="0.2">
      <c r="C581" t="str">
        <f>"921"</f>
        <v>921</v>
      </c>
      <c r="E581" t="s">
        <v>550</v>
      </c>
    </row>
    <row r="582" spans="2:5" x14ac:dyDescent="0.2">
      <c r="D582" t="str">
        <f>"9211"</f>
        <v>9211</v>
      </c>
      <c r="E582" t="s">
        <v>551</v>
      </c>
    </row>
    <row r="583" spans="2:5" x14ac:dyDescent="0.2">
      <c r="D583" t="str">
        <f>"9212"</f>
        <v>9212</v>
      </c>
      <c r="E583" t="s">
        <v>552</v>
      </c>
    </row>
    <row r="584" spans="2:5" x14ac:dyDescent="0.2">
      <c r="D584" t="str">
        <f>"9213"</f>
        <v>9213</v>
      </c>
      <c r="E584" t="s">
        <v>553</v>
      </c>
    </row>
    <row r="585" spans="2:5" x14ac:dyDescent="0.2">
      <c r="D585" t="str">
        <f>"9214"</f>
        <v>9214</v>
      </c>
      <c r="E585" t="s">
        <v>554</v>
      </c>
    </row>
    <row r="586" spans="2:5" x14ac:dyDescent="0.2">
      <c r="D586" t="str">
        <f>"9215"</f>
        <v>9215</v>
      </c>
      <c r="E586" t="s">
        <v>555</v>
      </c>
    </row>
    <row r="587" spans="2:5" x14ac:dyDescent="0.2">
      <c r="D587" t="str">
        <f>"9216"</f>
        <v>9216</v>
      </c>
      <c r="E587" t="s">
        <v>556</v>
      </c>
    </row>
    <row r="588" spans="2:5" x14ac:dyDescent="0.2">
      <c r="B588" t="str">
        <f>"93"</f>
        <v>93</v>
      </c>
      <c r="E588" t="s">
        <v>557</v>
      </c>
    </row>
    <row r="589" spans="2:5" x14ac:dyDescent="0.2">
      <c r="C589" t="str">
        <f>"931"</f>
        <v>931</v>
      </c>
      <c r="E589" t="s">
        <v>558</v>
      </c>
    </row>
    <row r="590" spans="2:5" x14ac:dyDescent="0.2">
      <c r="D590" t="str">
        <f>"9311"</f>
        <v>9311</v>
      </c>
      <c r="E590" t="s">
        <v>559</v>
      </c>
    </row>
    <row r="591" spans="2:5" x14ac:dyDescent="0.2">
      <c r="D591" t="str">
        <f>"9312"</f>
        <v>9312</v>
      </c>
      <c r="E591" t="s">
        <v>560</v>
      </c>
    </row>
    <row r="592" spans="2:5" x14ac:dyDescent="0.2">
      <c r="D592" t="str">
        <f>"9313"</f>
        <v>9313</v>
      </c>
      <c r="E592" t="s">
        <v>561</v>
      </c>
    </row>
    <row r="593" spans="2:5" x14ac:dyDescent="0.2">
      <c r="C593" t="str">
        <f>"932"</f>
        <v>932</v>
      </c>
      <c r="E593" t="s">
        <v>562</v>
      </c>
    </row>
    <row r="594" spans="2:5" x14ac:dyDescent="0.2">
      <c r="D594" t="str">
        <f>"9321"</f>
        <v>9321</v>
      </c>
      <c r="E594" t="s">
        <v>563</v>
      </c>
    </row>
    <row r="595" spans="2:5" x14ac:dyDescent="0.2">
      <c r="D595" t="str">
        <f>"9329"</f>
        <v>9329</v>
      </c>
      <c r="E595" t="s">
        <v>564</v>
      </c>
    </row>
    <row r="596" spans="2:5" x14ac:dyDescent="0.2">
      <c r="C596" t="str">
        <f>"933"</f>
        <v>933</v>
      </c>
      <c r="E596" t="s">
        <v>565</v>
      </c>
    </row>
    <row r="597" spans="2:5" x14ac:dyDescent="0.2">
      <c r="D597" t="str">
        <f>"9331"</f>
        <v>9331</v>
      </c>
      <c r="E597" t="s">
        <v>566</v>
      </c>
    </row>
    <row r="598" spans="2:5" x14ac:dyDescent="0.2">
      <c r="D598" t="str">
        <f>"9332"</f>
        <v>9332</v>
      </c>
      <c r="E598" t="s">
        <v>567</v>
      </c>
    </row>
    <row r="599" spans="2:5" x14ac:dyDescent="0.2">
      <c r="D599" t="str">
        <f>"9333"</f>
        <v>9333</v>
      </c>
      <c r="E599" t="s">
        <v>568</v>
      </c>
    </row>
    <row r="600" spans="2:5" x14ac:dyDescent="0.2">
      <c r="D600" t="str">
        <f>"9334"</f>
        <v>9334</v>
      </c>
      <c r="E600" t="s">
        <v>569</v>
      </c>
    </row>
    <row r="601" spans="2:5" x14ac:dyDescent="0.2">
      <c r="B601" t="str">
        <f>"94"</f>
        <v>94</v>
      </c>
      <c r="E601" t="s">
        <v>570</v>
      </c>
    </row>
    <row r="602" spans="2:5" x14ac:dyDescent="0.2">
      <c r="C602" t="str">
        <f>"941"</f>
        <v>941</v>
      </c>
      <c r="E602" t="s">
        <v>570</v>
      </c>
    </row>
    <row r="603" spans="2:5" x14ac:dyDescent="0.2">
      <c r="D603" t="str">
        <f>"9411"</f>
        <v>9411</v>
      </c>
      <c r="E603" t="s">
        <v>571</v>
      </c>
    </row>
    <row r="604" spans="2:5" x14ac:dyDescent="0.2">
      <c r="D604" t="str">
        <f>"9412"</f>
        <v>9412</v>
      </c>
      <c r="E604" t="s">
        <v>572</v>
      </c>
    </row>
    <row r="605" spans="2:5" x14ac:dyDescent="0.2">
      <c r="B605" t="str">
        <f>"95"</f>
        <v>95</v>
      </c>
      <c r="E605" t="s">
        <v>573</v>
      </c>
    </row>
    <row r="606" spans="2:5" x14ac:dyDescent="0.2">
      <c r="C606" t="str">
        <f>"951"</f>
        <v>951</v>
      </c>
      <c r="E606" t="s">
        <v>574</v>
      </c>
    </row>
    <row r="607" spans="2:5" x14ac:dyDescent="0.2">
      <c r="D607" t="str">
        <f>"9510"</f>
        <v>9510</v>
      </c>
      <c r="E607" t="s">
        <v>574</v>
      </c>
    </row>
    <row r="608" spans="2:5" x14ac:dyDescent="0.2">
      <c r="C608" t="str">
        <f>"952"</f>
        <v>952</v>
      </c>
      <c r="E608" t="s">
        <v>575</v>
      </c>
    </row>
    <row r="609" spans="2:5" x14ac:dyDescent="0.2">
      <c r="D609" t="str">
        <f>"9520"</f>
        <v>9520</v>
      </c>
      <c r="E609" t="s">
        <v>575</v>
      </c>
    </row>
    <row r="610" spans="2:5" x14ac:dyDescent="0.2">
      <c r="B610" t="str">
        <f>"96"</f>
        <v>96</v>
      </c>
      <c r="E610" t="s">
        <v>576</v>
      </c>
    </row>
    <row r="611" spans="2:5" x14ac:dyDescent="0.2">
      <c r="C611" t="str">
        <f>"961"</f>
        <v>961</v>
      </c>
      <c r="E611" t="s">
        <v>577</v>
      </c>
    </row>
    <row r="612" spans="2:5" x14ac:dyDescent="0.2">
      <c r="D612" t="str">
        <f>"9611"</f>
        <v>9611</v>
      </c>
      <c r="E612" t="s">
        <v>578</v>
      </c>
    </row>
    <row r="613" spans="2:5" x14ac:dyDescent="0.2">
      <c r="D613" t="str">
        <f>"9612"</f>
        <v>9612</v>
      </c>
      <c r="E613" t="s">
        <v>579</v>
      </c>
    </row>
    <row r="614" spans="2:5" x14ac:dyDescent="0.2">
      <c r="D614" t="str">
        <f>"9613"</f>
        <v>9613</v>
      </c>
      <c r="E614" t="s">
        <v>580</v>
      </c>
    </row>
    <row r="615" spans="2:5" x14ac:dyDescent="0.2">
      <c r="C615" t="str">
        <f>"962"</f>
        <v>962</v>
      </c>
      <c r="E615" t="s">
        <v>581</v>
      </c>
    </row>
    <row r="616" spans="2:5" x14ac:dyDescent="0.2">
      <c r="D616" t="str">
        <f>"9621"</f>
        <v>9621</v>
      </c>
      <c r="E616" t="s">
        <v>582</v>
      </c>
    </row>
    <row r="617" spans="2:5" x14ac:dyDescent="0.2">
      <c r="D617" t="str">
        <f>"9622"</f>
        <v>9622</v>
      </c>
      <c r="E617" t="s">
        <v>583</v>
      </c>
    </row>
    <row r="618" spans="2:5" x14ac:dyDescent="0.2">
      <c r="D618" t="str">
        <f>"9623"</f>
        <v>9623</v>
      </c>
      <c r="E618" t="s">
        <v>584</v>
      </c>
    </row>
    <row r="619" spans="2:5" x14ac:dyDescent="0.2">
      <c r="D619" t="str">
        <f>"9624"</f>
        <v>9624</v>
      </c>
      <c r="E619" t="s">
        <v>585</v>
      </c>
    </row>
    <row r="620" spans="2:5" x14ac:dyDescent="0.2">
      <c r="D620" t="str">
        <f>"9629"</f>
        <v>9629</v>
      </c>
      <c r="E620" t="s">
        <v>586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ISCO - 08 (ฉบับแปลภาษาไทย)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NSO2020</cp:lastModifiedBy>
  <dcterms:created xsi:type="dcterms:W3CDTF">2015-11-10T06:46:10Z</dcterms:created>
  <dcterms:modified xsi:type="dcterms:W3CDTF">2023-07-12T03:45:13Z</dcterms:modified>
</cp:coreProperties>
</file>